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905" tabRatio="713" activeTab="5"/>
  </bookViews>
  <sheets>
    <sheet name="Feuil1" sheetId="1" r:id="rId1"/>
    <sheet name="PROCESSUS-PROJETS" sheetId="2" r:id="rId2"/>
    <sheet name="PLAN REFERENTIEL " sheetId="3" r:id="rId3"/>
    <sheet name="LEXIQUE" sheetId="4" r:id="rId4"/>
    <sheet name="Mode d'emploi" sheetId="5" r:id="rId5"/>
    <sheet name="REFERENTIEL" sheetId="6" r:id="rId6"/>
    <sheet name="RESULTATS CHIFFRES" sheetId="7" r:id="rId7"/>
    <sheet name="ETABLISSEMENT" sheetId="8" r:id="rId8"/>
    <sheet name="MANAGEMENT" sheetId="9" r:id="rId9"/>
    <sheet name="VIE et SOINS" sheetId="10" r:id="rId10"/>
    <sheet name="MANAG-VIE&amp;SOINS" sheetId="11" r:id="rId11"/>
    <sheet name="TRAME RF-CS" sheetId="12" r:id="rId12"/>
    <sheet name="PR-Projet personnalisé" sheetId="13" r:id="rId13"/>
    <sheet name="check list-Projet Personnalisé" sheetId="14" r:id="rId14"/>
  </sheets>
  <definedNames>
    <definedName name="_xlnm.Print_Titles" localSheetId="5">'REFERENTIEL'!$58:$58</definedName>
    <definedName name="_xlnm.Print_Area" localSheetId="3">'LEXIQUE'!$A$1:$A$144</definedName>
    <definedName name="_xlnm.Print_Area" localSheetId="2">'PLAN REFERENTIEL '!$A$1:$D$36</definedName>
    <definedName name="_xlnm.Print_Area" localSheetId="1">'PROCESSUS-PROJETS'!$A$1:$O$22</definedName>
    <definedName name="_xlnm.Print_Area" localSheetId="5">'REFERENTIEL'!$A$1:$AB$260</definedName>
    <definedName name="_xlnm.Print_Area" localSheetId="6">'RESULTATS CHIFFRES'!$B$1:$O$32</definedName>
    <definedName name="_xlnm.Print_Area" localSheetId="11">'TRAME RF-CS'!$A$1:$A$125</definedName>
  </definedNames>
  <calcPr fullCalcOnLoad="1"/>
</workbook>
</file>

<file path=xl/sharedStrings.xml><?xml version="1.0" encoding="utf-8"?>
<sst xmlns="http://schemas.openxmlformats.org/spreadsheetml/2006/main" count="1432" uniqueCount="734">
  <si>
    <t>5 -DIVERSIFICATION DES MODES D'ACCUEIL OU DE PRISE EN CHARGE</t>
  </si>
  <si>
    <t>- Mettre à profit le regard extérieur des stagaires pour interroger les pratiques des professionnels en favorisant leur expression
- Analyse globale des entretiens individuels d'évaluation
- Groupes de travail/ groupes de parole</t>
  </si>
  <si>
    <t xml:space="preserve">Favoriser l'expression des difficultés professionnelles </t>
  </si>
  <si>
    <t>Généralités</t>
  </si>
  <si>
    <t>Modalités d'utilisation du référentiel</t>
  </si>
  <si>
    <t>Mise à jour du référentiel</t>
  </si>
  <si>
    <t>Ses missions sont les suivantes :</t>
  </si>
  <si>
    <t>- Apporter des améliorations à l'outil (modalités d'utilisation, forme, exigences…)</t>
  </si>
  <si>
    <t>Toute modification est validée par le comité de pilotage</t>
  </si>
  <si>
    <t>- Mettre à jour le Référentiel qualité VERONIQUE dès la réactualisation des documents de référence</t>
  </si>
  <si>
    <r>
      <t xml:space="preserve">A = 100% de l'exigence est remplie (exemples : l'établissement répond </t>
    </r>
    <r>
      <rPr>
        <b/>
        <sz val="10"/>
        <rFont val="Arial"/>
        <family val="2"/>
      </rPr>
      <t>entièrement</t>
    </r>
    <r>
      <rPr>
        <sz val="10"/>
        <rFont val="Arial"/>
        <family val="0"/>
      </rPr>
      <t xml:space="preserve"> à l'exigence, le document demandé existe et est </t>
    </r>
    <r>
      <rPr>
        <b/>
        <sz val="10"/>
        <rFont val="Arial"/>
        <family val="2"/>
      </rPr>
      <t>diffusé,</t>
    </r>
    <r>
      <rPr>
        <sz val="10"/>
        <rFont val="Arial"/>
        <family val="0"/>
      </rPr>
      <t xml:space="preserve"> les pratiques sont </t>
    </r>
    <r>
      <rPr>
        <b/>
        <sz val="10"/>
        <rFont val="Arial"/>
        <family val="2"/>
      </rPr>
      <t>toujours</t>
    </r>
    <r>
      <rPr>
        <sz val="10"/>
        <rFont val="Arial"/>
        <family val="0"/>
      </rPr>
      <t xml:space="preserve"> mises en œuvre)</t>
    </r>
  </si>
  <si>
    <t xml:space="preserve">Pour chacune des exigences applicables, une cotation doit être attribuée et argumentée autant que faire se peut dans la colonne "commentaires de l'évaluateur". Celle-ci correspond au pourcentage de réalisation de cette exigence : </t>
  </si>
  <si>
    <t>Développer la mutualisation des expériences entre les organismes</t>
  </si>
  <si>
    <t xml:space="preserve">    - la charte des Droits et Libertés de la Personne Accueillie</t>
  </si>
  <si>
    <t>Informer le personnel des possibilités de recours à un tiers pour signaler un cas de maltraitance</t>
  </si>
  <si>
    <t>Sensibiliser et/ou former l'ensemble des intervenants et les stagiaires aux risques de la maltraitance</t>
  </si>
  <si>
    <t>- Echange diversifié individuel ou collectif  dans un environnement agréable et convivial
- Aménagement en petites unités
- Formation du personnel à l’écoute active</t>
  </si>
  <si>
    <t xml:space="preserve">Exemple : Espace de rencontre </t>
  </si>
  <si>
    <t>Informer des possibilités d'aide administrative offerte par l'établissement</t>
  </si>
  <si>
    <t>- Adapter les modes de communication</t>
  </si>
  <si>
    <t>- Aider l’usager à préserver et développer l’estime de lui même</t>
  </si>
  <si>
    <t>En prenant en compte les recommandations du ministère de la santé</t>
  </si>
  <si>
    <t>Au minimum 1/an</t>
  </si>
  <si>
    <t xml:space="preserve">         - médical</t>
  </si>
  <si>
    <t>Mettre en place la signalétique interne</t>
  </si>
  <si>
    <t>Contrats de maintenance</t>
  </si>
  <si>
    <t>Plan d'investissement</t>
  </si>
  <si>
    <t>Mettre en place le programme d'acquisition d'équipements adaptés</t>
  </si>
  <si>
    <t>Mettre en place le programme d'adaptation des locaux</t>
  </si>
  <si>
    <t>S'assurer que le médecin coordonnateur assume ses missions suivant le décret du 27 mai 2005 (n°2005-260)</t>
  </si>
  <si>
    <r>
      <t xml:space="preserve">         - coordonne la transmission des informations  
               </t>
    </r>
    <r>
      <rPr>
        <b/>
        <sz val="10"/>
        <rFont val="Arial"/>
        <family val="2"/>
      </rPr>
      <t xml:space="preserve">. </t>
    </r>
    <r>
      <rPr>
        <sz val="10"/>
        <rFont val="Arial"/>
        <family val="2"/>
      </rPr>
      <t xml:space="preserve">en interne (notamment lors des relèves) </t>
    </r>
  </si>
  <si>
    <t xml:space="preserve">               . en externe</t>
  </si>
  <si>
    <t>Rapport d'activité annuel</t>
  </si>
  <si>
    <t>Traçabilité</t>
  </si>
  <si>
    <t>Procédure</t>
  </si>
  <si>
    <t>Mettre en œuvre des activités thérapeutiques adaptées</t>
  </si>
  <si>
    <t>Préciser les objectifs opérationnels à 1 an, à 5 ans</t>
  </si>
  <si>
    <t>Prendre en compte le cas échéant les liens familiaux et/ou affectifs exprimés</t>
  </si>
  <si>
    <t>Dispositifs institutionnels: Conseil d'administration, commissions des plaintes ARS/CG, ALMA Loire etc…</t>
  </si>
  <si>
    <t>Remarque : La colonne "observations" à pour but d'expliciter les exigences. Les élements renseignés peuvent être des exemples d'outils ou d'indicateurs (non exhaustifs et non obligatoires) ou des compléments d'information. Ces derniers sont mentionnés en italique.</t>
  </si>
  <si>
    <t>Agrémenter les lieux collectifs pour les rendre conviviaux</t>
  </si>
  <si>
    <t>Appliquer les prescriptions de régimes et de textures des aliments</t>
  </si>
  <si>
    <t>Valider les possibilités de sorties et leurs modalités (formalités administratives, médicaments, habillement...)</t>
  </si>
  <si>
    <t>Appliquer les conditions de sécurisation du circuit du médicament</t>
  </si>
  <si>
    <r>
      <t>Mettre en oeuvre les formules d'accueil</t>
    </r>
    <r>
      <rPr>
        <strike/>
        <sz val="10"/>
        <color indexed="63"/>
        <rFont val="Arial"/>
        <family val="2"/>
      </rPr>
      <t xml:space="preserve"> </t>
    </r>
    <r>
      <rPr>
        <sz val="10"/>
        <color indexed="63"/>
        <rFont val="Arial"/>
        <family val="2"/>
      </rPr>
      <t>séquentiel</t>
    </r>
  </si>
  <si>
    <t xml:space="preserve">         - social</t>
  </si>
  <si>
    <r>
      <t>Exemples</t>
    </r>
    <r>
      <rPr>
        <sz val="10"/>
        <rFont val="Arial"/>
        <family val="2"/>
      </rPr>
      <t xml:space="preserve"> : Animation inter-générationnelle, centre social…</t>
    </r>
  </si>
  <si>
    <t>DE L1 A L29</t>
  </si>
  <si>
    <t>et en matière de : 
                - propreté</t>
  </si>
  <si>
    <t>et en matière de :
                - propreté</t>
  </si>
  <si>
    <r>
      <t xml:space="preserve">Mettre à jour :
</t>
    </r>
    <r>
      <rPr>
        <sz val="10"/>
        <color indexed="63"/>
        <rFont val="Arial"/>
        <family val="2"/>
      </rPr>
      <t xml:space="preserve">         - le Livret d’Accueil</t>
    </r>
  </si>
  <si>
    <r>
      <t xml:space="preserve">Evaluer la satisfaction    : 
</t>
    </r>
    <r>
      <rPr>
        <sz val="10"/>
        <color indexed="63"/>
        <rFont val="Arial"/>
        <family val="2"/>
      </rPr>
      <t xml:space="preserve">     - des résidents</t>
    </r>
  </si>
  <si>
    <t xml:space="preserve">Assurer les conditions d'accessibilité et de circulation :
         - horizontale   </t>
  </si>
  <si>
    <t>2- Les exigences du référentiel VERONIQUE s'appuient sur le cadre légal et réglementaire, les recommandations de bonnes pratiques de l'ANESM sans les reprendre de manière exhaustive.</t>
  </si>
  <si>
    <t>3- La personne accueillie dans les établissements est nommée ici "résident". Ce terme désigne à la fois la personne ou son représentant légal le cas échéant.</t>
  </si>
  <si>
    <t>4- La colonne "Observations" a pour objet d'expliquer l'exigence en mentionnant des exemples d'outils ou d'indicateurs à mettre en place ou pour apporter un complément d'information (en italique). Cette colonne n'a pas vocation à être exhaustive et n'a pas un caractère obligatoire.</t>
  </si>
  <si>
    <t>1- La fréquence d'utilisation du Référentiel Qualité VERONIQUE est fixée a minima tous les 5 ans dans le cadre des renouvellements des conventions tripartites.</t>
  </si>
  <si>
    <t>2- Les établissements ne sont pas concernés par toutes les exigences suivant leur nature (EHPAD, foyer logement…). Le cas échéant, la case "NC" (Non concerné) sera cochée en justifiant cette cotation dans la case "commentaires de l'évaluateur".</t>
  </si>
  <si>
    <r>
      <t xml:space="preserve">B = 75% de l'exigence est remplie (exemples : l'établissement répond </t>
    </r>
    <r>
      <rPr>
        <b/>
        <sz val="10"/>
        <rFont val="Arial"/>
        <family val="2"/>
      </rPr>
      <t>partiellement</t>
    </r>
    <r>
      <rPr>
        <sz val="10"/>
        <rFont val="Arial"/>
        <family val="0"/>
      </rPr>
      <t xml:space="preserve"> à l'exigence, le document demandé est </t>
    </r>
    <r>
      <rPr>
        <b/>
        <sz val="10"/>
        <rFont val="Arial"/>
        <family val="2"/>
      </rPr>
      <t>validé mais non diffusé</t>
    </r>
    <r>
      <rPr>
        <sz val="10"/>
        <rFont val="Arial"/>
        <family val="0"/>
      </rPr>
      <t xml:space="preserve">, les pratiques sont </t>
    </r>
    <r>
      <rPr>
        <b/>
        <sz val="10"/>
        <rFont val="Arial"/>
        <family val="2"/>
      </rPr>
      <t>régulièrement</t>
    </r>
    <r>
      <rPr>
        <sz val="10"/>
        <rFont val="Arial"/>
        <family val="0"/>
      </rPr>
      <t xml:space="preserve"> mises en œuvre)</t>
    </r>
  </si>
  <si>
    <r>
      <t xml:space="preserve">C = 50% de l'exigence est remplie (exemples : l'établissement répond </t>
    </r>
    <r>
      <rPr>
        <b/>
        <sz val="10"/>
        <rFont val="Arial"/>
        <family val="2"/>
      </rPr>
      <t>peu</t>
    </r>
    <r>
      <rPr>
        <sz val="10"/>
        <rFont val="Arial"/>
        <family val="0"/>
      </rPr>
      <t xml:space="preserve"> à l'exigence, le document demandé est </t>
    </r>
    <r>
      <rPr>
        <b/>
        <sz val="10"/>
        <rFont val="Arial"/>
        <family val="2"/>
      </rPr>
      <t>en cours d'élaboration</t>
    </r>
    <r>
      <rPr>
        <sz val="10"/>
        <rFont val="Arial"/>
        <family val="0"/>
      </rPr>
      <t xml:space="preserve">, les pratiques sont </t>
    </r>
    <r>
      <rPr>
        <b/>
        <sz val="10"/>
        <rFont val="Arial"/>
        <family val="2"/>
      </rPr>
      <t>assez</t>
    </r>
    <r>
      <rPr>
        <sz val="10"/>
        <rFont val="Arial"/>
        <family val="0"/>
      </rPr>
      <t xml:space="preserve"> </t>
    </r>
    <r>
      <rPr>
        <b/>
        <sz val="10"/>
        <rFont val="Arial"/>
        <family val="2"/>
      </rPr>
      <t>souvent</t>
    </r>
    <r>
      <rPr>
        <sz val="10"/>
        <rFont val="Arial"/>
        <family val="0"/>
      </rPr>
      <t xml:space="preserve"> mises en œuvre)</t>
    </r>
  </si>
  <si>
    <r>
      <t>E = 0% de l'exigence est remplie (exemples : l'établissement</t>
    </r>
    <r>
      <rPr>
        <b/>
        <sz val="10"/>
        <rFont val="Arial"/>
        <family val="2"/>
      </rPr>
      <t xml:space="preserve"> ne répond pas</t>
    </r>
    <r>
      <rPr>
        <sz val="10"/>
        <rFont val="Arial"/>
        <family val="0"/>
      </rPr>
      <t xml:space="preserve"> à l'exigence, le document demandé </t>
    </r>
    <r>
      <rPr>
        <b/>
        <sz val="10"/>
        <rFont val="Arial"/>
        <family val="2"/>
      </rPr>
      <t>n'existe pas</t>
    </r>
    <r>
      <rPr>
        <sz val="10"/>
        <rFont val="Arial"/>
        <family val="0"/>
      </rPr>
      <t xml:space="preserve">, les pratiques </t>
    </r>
    <r>
      <rPr>
        <b/>
        <sz val="10"/>
        <rFont val="Arial"/>
        <family val="2"/>
      </rPr>
      <t>ne sont pas mises en œuvre</t>
    </r>
    <r>
      <rPr>
        <sz val="10"/>
        <rFont val="Arial"/>
        <family val="0"/>
      </rPr>
      <t>)</t>
    </r>
  </si>
  <si>
    <r>
      <t xml:space="preserve">D = 25% de l'exigence est remplie (exemples : l'établissement répond </t>
    </r>
    <r>
      <rPr>
        <b/>
        <sz val="10"/>
        <rFont val="Arial"/>
        <family val="2"/>
      </rPr>
      <t>très peu</t>
    </r>
    <r>
      <rPr>
        <sz val="10"/>
        <rFont val="Arial"/>
        <family val="0"/>
      </rPr>
      <t xml:space="preserve"> à l'exigence, le document demandé est </t>
    </r>
    <r>
      <rPr>
        <b/>
        <sz val="10"/>
        <rFont val="Arial"/>
        <family val="2"/>
      </rPr>
      <t>en cours de réflexion</t>
    </r>
    <r>
      <rPr>
        <sz val="10"/>
        <rFont val="Arial"/>
        <family val="0"/>
      </rPr>
      <t xml:space="preserve">, les pratiques sont </t>
    </r>
    <r>
      <rPr>
        <b/>
        <sz val="10"/>
        <rFont val="Arial"/>
        <family val="2"/>
      </rPr>
      <t>rarement</t>
    </r>
    <r>
      <rPr>
        <sz val="10"/>
        <rFont val="Arial"/>
        <family val="0"/>
      </rPr>
      <t xml:space="preserve"> mises en œuvre)</t>
    </r>
  </si>
  <si>
    <t>- Le Référentiel qualité VERONIQUE rempli (exigences renseignées, tableaux et graphiques de synthèse)</t>
  </si>
  <si>
    <t>- Un rapport de résultats dont le modèle vous est proposé en annexe.</t>
  </si>
  <si>
    <t>3- Dans une perspective d'amélioration, la méthodologie propose les outils suivants :</t>
  </si>
  <si>
    <t xml:space="preserve">Par exemple l'établissement formalise clairement dans le rapport de résultats les actions correctives envisagées ainsi que les plans d'actions d'amélioration associés. </t>
  </si>
  <si>
    <t>Le référentiel VERONIQUE doit être renseigné informatiquement. Le mode de transmission privilégié est le transfert électronique et à défaut le support papier.</t>
  </si>
  <si>
    <t xml:space="preserve">Appliquer la réglementation en matière de :
         - sécurité </t>
  </si>
  <si>
    <t xml:space="preserve">S'assurer de la conformité à la réglementation notamment en matière de : 
         - sécurité  </t>
  </si>
  <si>
    <r>
      <t xml:space="preserve">Elaborer </t>
    </r>
    <r>
      <rPr>
        <b/>
        <i/>
        <sz val="10"/>
        <rFont val="Arial"/>
        <family val="2"/>
      </rPr>
      <t xml:space="preserve"> </t>
    </r>
    <r>
      <rPr>
        <b/>
        <sz val="10"/>
        <rFont val="Arial"/>
        <family val="2"/>
      </rPr>
      <t xml:space="preserve">:
</t>
    </r>
    <r>
      <rPr>
        <sz val="10"/>
        <rFont val="Arial"/>
        <family val="2"/>
      </rPr>
      <t xml:space="preserve">         - le Livret d’Accueil</t>
    </r>
  </si>
  <si>
    <t xml:space="preserve">     - des familles</t>
  </si>
  <si>
    <t xml:space="preserve">     - du personnel</t>
  </si>
  <si>
    <t>PROJET D'ETABLISSEMENT</t>
  </si>
  <si>
    <t>C.V.S.= CONSEIL DE LA VIE SOCIALE</t>
  </si>
  <si>
    <t>C.A. = CONSEIL D'ADMINISTRATION</t>
  </si>
  <si>
    <t>5 ans</t>
  </si>
  <si>
    <t>C.V.S.</t>
  </si>
  <si>
    <t>Informer des possibilités de médiation et de réparation en cas de litiges</t>
  </si>
  <si>
    <t>LEXIQUE</t>
  </si>
  <si>
    <t xml:space="preserve">ACCOMPAGNEMENT A LA FIN DE VIE : </t>
  </si>
  <si>
    <t>Prise en charge psychologique, spirituelle et sociale du résident et de son environnement, pouvant intégrer des bénévoles.</t>
  </si>
  <si>
    <t xml:space="preserve">Evaluation collective d'une activité ou d'un processus à partir d'un questionnaire ou référentiel pré - établi. Les résultats doivent permettre de mesurer les forces ou faiblesses, et de prendre les décisions conduisant à l'évolution du système évalué. </t>
  </si>
  <si>
    <t xml:space="preserve">AUDIT : </t>
  </si>
  <si>
    <t>Processus méthodique et indépendant (interne ou externe) en vue de déterminer si les activités et résultats relatifs à la qualité satisfont aux dispositions préétablies (référentiel), si ces dispositions sont mises en œuvre de façon efficace et si elles sont aptes à atteindre les objectifs.</t>
  </si>
  <si>
    <t>Document interne à l’entité qui présente l’engagement de la direction et de tous ses collaborateurs en matière de qualité . Ce document est signé des personnes concernées et affiché dans l'établissement.</t>
  </si>
  <si>
    <t xml:space="preserve">CONTRAT DE SEJOUR : </t>
  </si>
  <si>
    <t xml:space="preserve">DEFINIR : </t>
  </si>
  <si>
    <t>Préciser par écrit les caractères essentiels et qualités propres aux personnes et / ou à l’organisation, de façon à les rendre assimilables.</t>
  </si>
  <si>
    <t>Démarche de progrès basée sur l'implication de l'ensemble des acteurs d'une entité conduisant à l'appropriation et à la mise en œuvre des décisions.</t>
  </si>
  <si>
    <t xml:space="preserve">ELABORER : </t>
  </si>
  <si>
    <t>Concevoir et formaliser une tâche ou un document.</t>
  </si>
  <si>
    <t>ENQUETE :</t>
  </si>
  <si>
    <t xml:space="preserve">EVALUATION : </t>
  </si>
  <si>
    <t xml:space="preserve">INDICATEUR QUALITE : </t>
  </si>
  <si>
    <t>- d’une équipe,</t>
  </si>
  <si>
    <t>- de l’organisation et de la qualité des soins,</t>
  </si>
  <si>
    <t>Respecter et faciliter la relation entre le résident, sa famille et ses proches</t>
  </si>
  <si>
    <t>Créer des temps d'échange interprofessionnel</t>
  </si>
  <si>
    <t xml:space="preserve">Fédérer le personnel autour de valeurs partagées </t>
  </si>
  <si>
    <t>- de la gestion du matériel.</t>
  </si>
  <si>
    <t>GERER :</t>
  </si>
  <si>
    <t xml:space="preserve">GERIATRIE : </t>
  </si>
  <si>
    <t>Discipline médicale consacrée aux Personnes Agées.</t>
  </si>
  <si>
    <t xml:space="preserve">GERONTOLOGIE : </t>
  </si>
  <si>
    <t>Sciences et pratiques de la vieillesse et du vieillissement sous leurs différents aspects dont la gériatrie.</t>
  </si>
  <si>
    <t xml:space="preserve">ORGANISATION : </t>
  </si>
  <si>
    <t>Manière dont les missions sont structurées, agencées.</t>
  </si>
  <si>
    <t xml:space="preserve">ORGANISER : </t>
  </si>
  <si>
    <t>Ecrire, suivre et assurer la traçabilité des évènements.</t>
  </si>
  <si>
    <t xml:space="preserve">PLAN ALIMENTAIRE : </t>
  </si>
  <si>
    <t>PROJET DE MANAGEMENT :</t>
  </si>
  <si>
    <t>Définit les règles de fonctionnement et l’organisation générale de l’établissement.</t>
  </si>
  <si>
    <t xml:space="preserve">PROCEDURE : </t>
  </si>
  <si>
    <t xml:space="preserve">PROCESSUS : </t>
  </si>
  <si>
    <t>Enchaînement ordonné d'activités permettant d’assurer une prestation.</t>
  </si>
  <si>
    <t xml:space="preserve">PROFIL DE FONCTION : </t>
  </si>
  <si>
    <t>Définit dans l’établissement les caractéristiques d’une qualification professionnelle (ces caractéristiques ne pouvant se substituer à la réglementation en vigueur).</t>
  </si>
  <si>
    <t xml:space="preserve">PROFIL DE POSTE : </t>
  </si>
  <si>
    <t xml:space="preserve">PROJET DE SOINS : </t>
  </si>
  <si>
    <t>Définit l’ensemble des prestations permettant de répondre aux besoins de santé des personnes âgées.</t>
  </si>
  <si>
    <t xml:space="preserve">PROJET DE VIE : </t>
  </si>
  <si>
    <t>Définit l’ensemble des prestations permettant d’assurer la qualité de vie des personnes âgées.</t>
  </si>
  <si>
    <t>REFERENTIEL :</t>
  </si>
  <si>
    <t>Document définissant l’organisation et/ou les conditions de fonctionnement d’un établissement applicables par tous les collaborateurs. Ce document permet l’évaluation de tout ou partie du système qualité lors des audits.</t>
  </si>
  <si>
    <t xml:space="preserve">REGLEMENT DE FONCTIONNEMENT : </t>
  </si>
  <si>
    <t>Document interne qui définit les règles générales de fonctionnement et les contraintes de l’établissement.</t>
  </si>
  <si>
    <t xml:space="preserve">SOINS PALLIATIFS : </t>
  </si>
  <si>
    <t>« Les soins palliatifs sont des soins actifs et continus pratiqués par une équipe interdisciplinaire en institution ou à domicile. Ils visent à soulager la douleur, à apaiser la souffrance psychique, à sauvegarder la dignité de la personne malade et à soutenir son entourage ».</t>
  </si>
  <si>
    <t>Action périodique permettant de s'assurer de la mise en œuvre des décisions de progrès et de leurs résultats.</t>
  </si>
  <si>
    <t>6 - POLITIQUE DE RESSOURCES HUMAINES</t>
  </si>
  <si>
    <t>6-1 RECRUTEMENT</t>
  </si>
  <si>
    <t>6-2 SUIVI DU PERSONNEL</t>
  </si>
  <si>
    <t>6-3 FORMATION</t>
  </si>
  <si>
    <t>6-4 INFORMATION</t>
  </si>
  <si>
    <t xml:space="preserve">1- OUVERTURE SUR L’EXTERIEUR                                    </t>
  </si>
  <si>
    <t>- Diagnostic démographique, sociologique, médical et du niveau d'autonomie (GMPS…)
- Outils de veille et d'évaluation
- Statistiques</t>
  </si>
  <si>
    <t>- Evaluations externes réalisées par un organisme habilité par l'ANESM
- Audits croisés
- Echanges interétablissements</t>
  </si>
  <si>
    <t>- Livret d'accueil du salarié
- Règlement intérieur
- Fiches de poste…</t>
  </si>
  <si>
    <t>- Entretiens tracés avec le résident et/ou sa famille 
- Mettre en place les instances prévues par la loi (Conseil de la Vie Sociale/ commissions…)
…</t>
  </si>
  <si>
    <t>- Coffre mis à disposition des résidents
- Assurance responsabilité civile</t>
  </si>
  <si>
    <t>- Mandataire judiciaire
- Mandat de protection future
- Mesure d'Accompagnement Social Personnalisé (MASP)</t>
  </si>
  <si>
    <t>- Interventions des bénévoles
- Internet
- Implication dans "la semaine bleue"
- Rencontre entre résidents de différents établissements
- Activités extérieures/ sorties</t>
  </si>
  <si>
    <t>- Nombre de fiches de réclamations liées aux conditions d'environnement
- Luminosité
- Installations techniques</t>
  </si>
  <si>
    <t>- Aménager les lieux
- Provoquer les rencontres
- Internet (lien familial)</t>
  </si>
  <si>
    <t>- Formation
- Convention avec des équipes spécialisées</t>
  </si>
  <si>
    <t>- Transmissions ciblées pour assurer la sécurité physique et le sentiment de sécurité des résidents
- Dossier de soins
- Réunions
…</t>
  </si>
  <si>
    <r>
      <t>Information individuelle</t>
    </r>
    <r>
      <rPr>
        <sz val="10"/>
        <color indexed="63"/>
        <rFont val="Arial"/>
        <family val="2"/>
      </rPr>
      <t xml:space="preserve"> :
- Fiche de liaison entre établissement/ domicile ; établissement/ hôpital ; établissement/ autre établissement
- Dossier individualisé/ dossier de soins
- Relèves 
</t>
    </r>
    <r>
      <rPr>
        <u val="single"/>
        <sz val="10"/>
        <color indexed="63"/>
        <rFont val="Arial"/>
        <family val="2"/>
      </rPr>
      <t>Information collective</t>
    </r>
    <r>
      <rPr>
        <sz val="10"/>
        <color indexed="63"/>
        <rFont val="Arial"/>
        <family val="2"/>
      </rPr>
      <t xml:space="preserve"> :
- Réunion d’information
- Journal interne de l’établissement
- Tableau d’affichage</t>
    </r>
  </si>
  <si>
    <t>OUVERTURE SUR L’EXTERIEUR
- Réseau partenarial</t>
  </si>
  <si>
    <t>IV1-1</t>
  </si>
  <si>
    <t>IV1-2</t>
  </si>
  <si>
    <t>- Communication</t>
  </si>
  <si>
    <t>SECURITE ET MAINTENANCE</t>
  </si>
  <si>
    <t>ETABLISSEMENT</t>
  </si>
  <si>
    <t>- Organigramme fonctionnel
- Fiches de poste/ Fiches métiers</t>
  </si>
  <si>
    <t>- Groupes de travail
- Groupes de parole
- Analyse de la Pratique Professionnelle (APP)</t>
  </si>
  <si>
    <r>
      <t>Exemple</t>
    </r>
    <r>
      <rPr>
        <sz val="10"/>
        <rFont val="Arial"/>
        <family val="2"/>
      </rPr>
      <t xml:space="preserve"> : Mettre en place des dispositifs d'analyse de la pratique professionnelle
Nombre de participants/ fonctions des participants/ nombre de séances…</t>
    </r>
  </si>
  <si>
    <t>- Mise à disposition, circuit de distribution des revues professionnelles, séminaires, conférences, adhésion à un réseau
- Internet
- Journal du personnel
- Réunions collectives</t>
  </si>
  <si>
    <t>- Conventions
- Chartes
- Groupement de Coopération Sanitaire
- Groupement de Coopération Sociale ou Médico-Sociale
- Communauté Hospitalière de Territoire</t>
  </si>
  <si>
    <t>- Plaquette
- Site internet
- Documents de pré-admission et d'admission
- Journal interne…</t>
  </si>
  <si>
    <t>Exemples : Rapport "d'étonnement" des stagiaires, questionnaire de bilan de fin stage, livre d'or visiteurs, professionnels extérieurs...</t>
  </si>
  <si>
    <t xml:space="preserve">DE L1 A L29 </t>
  </si>
  <si>
    <t xml:space="preserve">          6-1 Recrutement</t>
  </si>
  <si>
    <t xml:space="preserve">          6-2 Suivi du Personnel</t>
  </si>
  <si>
    <t xml:space="preserve">          6-3 Formation</t>
  </si>
  <si>
    <t xml:space="preserve">          6-4 Information</t>
  </si>
  <si>
    <t xml:space="preserve">TRACABILITE : </t>
  </si>
  <si>
    <r>
      <t xml:space="preserve">II - ATTENTES ET SATISFACTION DES RESIDENTS ET FAMILLES - </t>
    </r>
    <r>
      <rPr>
        <b/>
        <sz val="12"/>
        <color indexed="17"/>
        <rFont val="ARIAL"/>
        <family val="2"/>
      </rPr>
      <t>L 30 A L 115</t>
    </r>
  </si>
  <si>
    <r>
      <t xml:space="preserve">III - BESOINS D'ACCOMPAGNEMENT ET DE SOINS DES RESIDENTS ET REPONSES APPORTEES - </t>
    </r>
    <r>
      <rPr>
        <b/>
        <sz val="12"/>
        <color indexed="17"/>
        <rFont val="ARIAL"/>
        <family val="2"/>
      </rPr>
      <t xml:space="preserve"> L116 A L181</t>
    </r>
  </si>
  <si>
    <t>Vie et Soins</t>
  </si>
  <si>
    <t>Cotations</t>
  </si>
  <si>
    <t>Som.Cotationss</t>
  </si>
  <si>
    <t>Cotations Moy</t>
  </si>
  <si>
    <t>Nb.Cotationss</t>
  </si>
  <si>
    <t>DE L30 A L115</t>
  </si>
  <si>
    <t>DE L116 A L181</t>
  </si>
  <si>
    <t>MODE D'EMPLOI</t>
  </si>
  <si>
    <t>Aptitude à retrouver l’historique, la mise en œuvre et l’emplacement de ce qui est examiné.</t>
  </si>
  <si>
    <t>PROJET DE VIE ET DE SOINS</t>
  </si>
  <si>
    <t>Repérer et analyser les profils de la population accueillie</t>
  </si>
  <si>
    <t>Anticiper l'évolution des besoins en termes d'emplois et de compétences</t>
  </si>
  <si>
    <t>Permettre une dynamique de travail en équipe</t>
  </si>
  <si>
    <t>Etablir une politique de formation</t>
  </si>
  <si>
    <t>Identifier les besoins de formation au niveau collectif</t>
  </si>
  <si>
    <t>Mettre en oeuvre la politique de formation</t>
  </si>
  <si>
    <t>Gestion du plan de formation</t>
  </si>
  <si>
    <t>Evaluer les formations reçues</t>
  </si>
  <si>
    <t>Commission restauration</t>
  </si>
  <si>
    <t>Information choisie, associée à un critère, destinée à en observer les évolutions à intervalles définis.</t>
  </si>
  <si>
    <t>RESULTATS CHIFFRES</t>
  </si>
  <si>
    <t>Etablissement</t>
  </si>
  <si>
    <t>DEMARCHE PARTICIPATIVE :</t>
  </si>
  <si>
    <t>CHARTE QUALITE :</t>
  </si>
  <si>
    <t>AUTO- EVALUATION :</t>
  </si>
  <si>
    <t>COMITE DE PILOTAGE :</t>
  </si>
  <si>
    <t>SUIVI :</t>
  </si>
  <si>
    <t>En référence à la loi N° 2002-2 du 2/01/2002 rénovant l'action sociale et médico-sociale.</t>
  </si>
  <si>
    <t>En référence à la loi N° 99-477 du 9/06/1999 visant à garantir le droit à l’accès aux soins palliatifs.</t>
  </si>
  <si>
    <t>Afficher la charte des Droits et Libertés de la Personne Accueillie</t>
  </si>
  <si>
    <t>Inciter et aider à la personnalisation des lieux privatifs</t>
  </si>
  <si>
    <t>Mutuelle; contrat obsèque, assurance dépendance, responsabilité civile</t>
  </si>
  <si>
    <t>Evaluer et adapter les aides nécessaires à la prise des repas</t>
  </si>
  <si>
    <t>Préciser les risques à couvrir en matière d’assurance</t>
  </si>
  <si>
    <t>Tableau de bord</t>
  </si>
  <si>
    <t>Garantir la liberté de choix</t>
  </si>
  <si>
    <t>REFERENTIEL QUALITE V.E.R.O.N.I.Q.U.E. DES E.H.P.A.D. DE LA LOIRE</t>
  </si>
  <si>
    <t>PROPOSITION DE TRAME DE REGLEMENT DE FONCTIONNEMENT</t>
  </si>
  <si>
    <t>C’est un document :</t>
  </si>
  <si>
    <t>- écrit et daté</t>
  </si>
  <si>
    <t>- signé par la personne mandatée par le Conseil d’Administration</t>
  </si>
  <si>
    <t>- affiché et consultable par tous en un lieu connu</t>
  </si>
  <si>
    <t>- explicité et donné à tout nouveau résident en même temps que le Contrat de Séjour</t>
  </si>
  <si>
    <t xml:space="preserve">Ce document est général et n’est pas individualisé. </t>
  </si>
  <si>
    <t>I. PRESENTATION DE L’ETABLISSEMENT :</t>
  </si>
  <si>
    <t>II. ADMISSION</t>
  </si>
  <si>
    <t>III. CONDITIONS FINANCIERES</t>
  </si>
  <si>
    <t>IV. VIE PERSONNELLE</t>
  </si>
  <si>
    <t>V. VIE DANS L’ETABLISSEMENT</t>
  </si>
  <si>
    <t>VI. PRESTATIONS ASSUREES PAR L’ETABLISSEMENT</t>
  </si>
  <si>
    <t>VII. PRESTATIONS COMPLEMENTAIRES</t>
  </si>
  <si>
    <t>VIII. REGLES DE SECURITE</t>
  </si>
  <si>
    <t>Recueillir le regard porté par l'extérieur sur le fonctionnement de l'établissement</t>
  </si>
  <si>
    <t>Conduire une réflexion partagée sur les risques de maltraitance
                       - au sein de l'encadrement</t>
  </si>
  <si>
    <t>IX. CESSATION DE RESIDENCE</t>
  </si>
  <si>
    <t>X. CONSEIL DE LA VIE SOCIALE</t>
  </si>
  <si>
    <t>XI. APPROBATION DU REGLEMENT DE FONCTIONNEMENT</t>
  </si>
  <si>
    <t>XII. MODIFICATION DU REGLEMENT DE FONCTIONNEMENT</t>
  </si>
  <si>
    <t>¤  Présentation juridique (statut, responsabilité juridique…)</t>
  </si>
  <si>
    <t>¤  Situation géographique</t>
  </si>
  <si>
    <t>¤  Capacité et catégorie de résidents accueillis (personnes dépendantes, cantou, accueil de jour…)</t>
  </si>
  <si>
    <t>¤  Organigramme</t>
  </si>
  <si>
    <t>¤  Architecture de l’établissement</t>
  </si>
  <si>
    <t>¤  Pré-admission. Visite et présentation préalable</t>
  </si>
  <si>
    <t>¤  Admission. Dispositions administratives. Etat des lieux</t>
  </si>
  <si>
    <t>¤  Période d’essai (droits et obligations des parties à définir)</t>
  </si>
  <si>
    <t>¤  Assurances résidents</t>
  </si>
  <si>
    <t>¤  Tarification établissement (modes de financement de l’établissement)</t>
  </si>
  <si>
    <t>¤  Conditions générales de paiement pour les usagers</t>
  </si>
  <si>
    <t>¤  Aides financières légales (allocation logement, aide sociale….)</t>
  </si>
  <si>
    <t>¤  Sorties et absences</t>
  </si>
  <si>
    <t>¤  Equipement du logement</t>
  </si>
  <si>
    <t>¤  Personnalisation du logement</t>
  </si>
  <si>
    <t>¤  Linge personnel</t>
  </si>
  <si>
    <t>¤  Animaux</t>
  </si>
  <si>
    <t>Pour chaque item cochez la case de votre choix d'un X, en référence à la grille de cotation.</t>
  </si>
  <si>
    <t>¤  Accueil (horaires, secrétariat…)</t>
  </si>
  <si>
    <t>¤  Repas</t>
  </si>
  <si>
    <t>¤  Visites et sorties</t>
  </si>
  <si>
    <t>¤  Téléphone, courrier, relations avec le personnel, les autres résidents</t>
  </si>
  <si>
    <t>¤  Entretien des locaux et dépendances</t>
  </si>
  <si>
    <t>¤  Lingerie</t>
  </si>
  <si>
    <t>¤  Loisirs et Animations</t>
  </si>
  <si>
    <t>¤  Culte</t>
  </si>
  <si>
    <t>¤  Droits et devoirs civiques (externes et internes à l’établissement)</t>
  </si>
  <si>
    <t>¤  Prestation de soins (personnel, matériel, information sur les actes médicaux…)</t>
  </si>
  <si>
    <t>¤  Pédicurie</t>
  </si>
  <si>
    <t>¤  Coiffure</t>
  </si>
  <si>
    <t>¤  Esthéticienne…</t>
  </si>
  <si>
    <t>¤  Objets de valeur</t>
  </si>
  <si>
    <t>¤  Appareillages divers</t>
  </si>
  <si>
    <t>¤  Consignes de sécurité</t>
  </si>
  <si>
    <t>¤  Par volonté personnelle du résident</t>
  </si>
  <si>
    <t>¤  Par volonté de l’établissement</t>
  </si>
  <si>
    <t>PROPOSITION DE TRAME DE CONTRAT DE SEJOUR</t>
  </si>
  <si>
    <t>1. Cocontractants</t>
  </si>
  <si>
    <t>2. Conditions d’admission</t>
  </si>
  <si>
    <t>3. Description des prestations</t>
  </si>
  <si>
    <t>4. Conditions financières</t>
  </si>
  <si>
    <t>5. Durée du contrat</t>
  </si>
  <si>
    <t>6. Dénonciation</t>
  </si>
  <si>
    <t>¤   contenu du dossier d’admission intégrant le dossier départemental d’admission</t>
  </si>
  <si>
    <t>¤   dispositions applicables au résident signataire du contrat de séjour :</t>
  </si>
  <si>
    <t>¤   montant des frais de séjour :</t>
  </si>
  <si>
    <t>Etablissement :</t>
  </si>
  <si>
    <t>- Interprètes
- Communication orale
- Traduction des documents
- Formation du personnel à certaines pathologie</t>
  </si>
  <si>
    <t>- Formation/ sensibilisation des salariés
- Transmissions ciblées
- Accompagnement psychologique
- Accompagnement et écoute des familles</t>
  </si>
  <si>
    <t>Donner les moyens et les règles aux professionnels pour gérer la relation affective qui se crée avec le résident (trouver la juste distance/ respecter la déontologie professionnelle/ réflexion quotidienne)</t>
  </si>
  <si>
    <t>- Groupes de parole
- Aide/accompagnement par un psychologue
- Formation/ qualification du personnel sur la réponse adaptée notamment aux besoins et attentes des résidents</t>
  </si>
  <si>
    <t>Informer le résident de tout changement ou événement qui le concerne (changement de planning/ d’intervenants/ événement institutionnel, etc…)</t>
  </si>
  <si>
    <t>¤   conditions de paiement : à décliner selon le statut (payant ou bénéficiaire de l’aide sociale)</t>
  </si>
  <si>
    <t>¤   modalités de gestion des ressources des résidents (si bénéficiaire de l’aide sociale)</t>
  </si>
  <si>
    <t>¤   clause relative au défaut de paiement</t>
  </si>
  <si>
    <t>Document signé des 2 parties qui personnalise les conditions du règlement de fonctionnement (joint).</t>
  </si>
  <si>
    <t xml:space="preserve">Nombre de cases à cocher : </t>
  </si>
  <si>
    <t>Nombre de réponses</t>
  </si>
  <si>
    <t>cotées</t>
  </si>
  <si>
    <t>"Non concerné"</t>
  </si>
  <si>
    <t>- élaboré par la Direction, présenté au Conseil de la Vie Sociale pour avis et approuvé par le Conseil d’Administration ou son représentant mandaté</t>
  </si>
  <si>
    <t>NC</t>
  </si>
  <si>
    <t>Appliquer les règles définies dans le respect de la dignité de la personne dans l'accompagnement au quotidien</t>
  </si>
  <si>
    <t>- prestations spécifiques (applicables au résident signataire le cas échéant)</t>
  </si>
  <si>
    <t>Références réglementaires à rappeler.</t>
  </si>
  <si>
    <t>Thèmes à aborder dans le contrat de séjour :</t>
  </si>
  <si>
    <t xml:space="preserve">                 - descriptif du logement : localisation de l’établissement, description de ses caractéristiques et des équipements fournis + clause de renvoi à l’état des lieux annexé au contrat</t>
  </si>
  <si>
    <t xml:space="preserve">                 - prestations spécifiques (applicables au résident signataire le cas échéant)</t>
  </si>
  <si>
    <t>¤   clause de renvoi au Règlement de Fonctionnement pour les prestations communes à l’ensemble des résidents</t>
  </si>
  <si>
    <t xml:space="preserve">               - tarif(s) hébergement fixé à X euros au …(date de l’arrêté du Président du CG fixant ce(s) tarif(s))</t>
  </si>
  <si>
    <t xml:space="preserve">               - participation au titre du tarif dépendance des GIR 5 et 6, fixé à X euros au (idem)</t>
  </si>
  <si>
    <t xml:space="preserve">              - absences</t>
  </si>
  <si>
    <t xml:space="preserve">              - hospitalisation</t>
  </si>
  <si>
    <t xml:space="preserve">              - résiliation volontaire</t>
  </si>
  <si>
    <t xml:space="preserve">              - décès</t>
  </si>
  <si>
    <t>¤   dépôt de garantie, arrhes ou acomptes</t>
  </si>
  <si>
    <t>Ces tarifs sont révisés périodiquement par le Président du Conseil Général et sont affichés dans l’établissement (préciser l’endroit)</t>
  </si>
  <si>
    <t>¤   clause relative à la modification des tarifs : toute modification des conditions de paiement fera l’objet d’un avenant annexé au présent contrat</t>
  </si>
  <si>
    <t>¤   catégories de bénéficiaires accueillis :sexe, âge, couple, personnes prioritaires (ressortissants de certaines caisses de retraite complémentaires), etc… ainsi que les limites éventuelles</t>
  </si>
  <si>
    <t>8. Election du domicile civil dans l’établissement</t>
  </si>
  <si>
    <t>9. Résiliation</t>
  </si>
  <si>
    <t>10. Compétence juridictionnelle en cas de litige lié au présent contrat</t>
  </si>
  <si>
    <t>(voir si l’on mentionne les tarifs dans le Contrat de Séjour, et si oui lesquels : tarifs en vigueur à la signature du contrat, en précisant les modalités de révision annuelle de ceux-ci ; ou tarifs revus chaque année, et donc avenant systématique au contrat ?)</t>
  </si>
  <si>
    <t>Les dispositions relatives aux conditions particulières de facturation :</t>
  </si>
  <si>
    <t>(Les dispositions relatives aux possibilités d’apporter du mobilier personnel, aux fournitures d’eau, électricité, téléphone, d’entretien des locaux et du linge, de restauration etc…ne sont pas mentionnées dans la mesure où elles sont décrites dans le Règlement de Fonctionnement)</t>
  </si>
  <si>
    <t>ne sont pas mentionnées dans la mesure où elles sont décrites dans le Règlement de Fonctionnement</t>
  </si>
  <si>
    <t>Les dispositions relatives à la période d’essai, au préavis de départ sont précisées dans le Règlement de Fonctionnement</t>
  </si>
  <si>
    <t>7. Clause d’engagement à respecter le contenu du Règlement de Fonctionnement</t>
  </si>
  <si>
    <t>Préciser ici que le résident reconnaît avoir reçu et avoir pris connaissance du Règlement de Fonctionnement, qui est annexé au présent contrat</t>
  </si>
  <si>
    <t>La clause relative aux conditions de résiliation n’est pas mentionnée dans la mesure où elle l’est dans le Règlement de Fonctionnement</t>
  </si>
  <si>
    <t xml:space="preserve">    - le Contrat de Séjour</t>
  </si>
  <si>
    <t>Présenter le ou les référents institutionnels</t>
  </si>
  <si>
    <t>Identifier le référent familial</t>
  </si>
  <si>
    <t>Permettre la pratique du Culte de son choix</t>
  </si>
  <si>
    <t xml:space="preserve">                - rangement</t>
  </si>
  <si>
    <t xml:space="preserve">         - extérieure</t>
  </si>
  <si>
    <t xml:space="preserve">         - médico-social </t>
  </si>
  <si>
    <t>Informer et rendre compte des réunions</t>
  </si>
  <si>
    <t xml:space="preserve">         - verticale</t>
  </si>
  <si>
    <t>INFIRMIER(E) REFERENT(E) :</t>
  </si>
  <si>
    <t>Informer les résidents de leurs droits et des mesures institutionnelles prises pour respecter la bientraitance</t>
  </si>
  <si>
    <t xml:space="preserve">Remettre et expliquer au résident     :
    - le Livret d’Accueil                         </t>
  </si>
  <si>
    <t>7. Les objectifs d’évolution, de progression, et de développement</t>
  </si>
  <si>
    <t>Les thématiques à traiter selon la Recommandation de Bonnes Pratiques Professionnelles "Elaboration, rédaction, et animation du projet d’établissement ou de service" éditées par l'ANESM</t>
  </si>
  <si>
    <t>L’article L.311-8 du CASF stipule que « pour chaque établissement ou service social ou médico-social, il est élaboré un projet d’établissement ou de service, qui définit ses objectifs, notamment en matière de coordination, de coopération et d’évaluation des activités et de la qualité des prestations, ainsi que ses modalités d’organisation et de fonctionnement. […] Ce projet est établi pour une durée maximale de cinq ans après consultation du conseil de la vie sociale ou, le cas échéant, après mise en oeuvre d’une autre forme de participation.»</t>
  </si>
  <si>
    <t>1. L’histoire et le projet de l’organisme gestionnaire</t>
  </si>
  <si>
    <t>2. Les missions</t>
  </si>
  <si>
    <t>3. Le public et son entourage</t>
  </si>
  <si>
    <t>4. La nature de l’offre de service et son organisation</t>
  </si>
  <si>
    <t>5. Les principes d’intervention</t>
  </si>
  <si>
    <t>6. Les professionnels et les compétences mobilisées</t>
  </si>
  <si>
    <t>Groupe de responsables qui, avec le directeur de l'établissement se réunit de façon périodique pour définir et gérer la politique d'amélioration de l'établissement.</t>
  </si>
  <si>
    <t>Mesure visant à apprécier de façon objective les faits et à les comparer aux attentes au moyen d’un référentiel préétabli.</t>
  </si>
  <si>
    <t>Vie  et  Soins</t>
  </si>
  <si>
    <t>DE L182 A L195</t>
  </si>
  <si>
    <t>BIENTRAITANCE, PREVENTION ET TRAITEMENT DE LA MALTRAITANCE</t>
  </si>
  <si>
    <t>POLITIQUE INSTITUTIONNELLE</t>
  </si>
  <si>
    <t>PLAN D'AMELIORATION CONTINUE</t>
  </si>
  <si>
    <t xml:space="preserve"> 3 - PLAN D'AMELIORATION CONTINUE</t>
  </si>
  <si>
    <r>
      <t>I - DEMARCHE QUALITE -</t>
    </r>
    <r>
      <rPr>
        <b/>
        <sz val="12"/>
        <color indexed="17"/>
        <rFont val="ARIAL"/>
        <family val="2"/>
      </rPr>
      <t xml:space="preserve"> L1 A L29 </t>
    </r>
  </si>
  <si>
    <t>DROITS ET LIBERTE</t>
  </si>
  <si>
    <t>VIE SOCIALE</t>
  </si>
  <si>
    <t>RESTAURATION</t>
  </si>
  <si>
    <t xml:space="preserve">CADRE DE VIE </t>
  </si>
  <si>
    <r>
      <t xml:space="preserve">IV - L'ETABLISSEMENT ET SON ENVIRONNEMENT - </t>
    </r>
    <r>
      <rPr>
        <b/>
        <sz val="12"/>
        <color indexed="17"/>
        <rFont val="ARIAL"/>
        <family val="2"/>
      </rPr>
      <t>L 182 A L 195</t>
    </r>
  </si>
  <si>
    <t>SOUTIEN A L’AUTONOMIE RESTANTE</t>
  </si>
  <si>
    <t>ORGANISATION DES SOINS</t>
  </si>
  <si>
    <t>PREVENTION, AIDES ET SOINS SPECIFIQUES</t>
  </si>
  <si>
    <t xml:space="preserve">GARANTIR LA CONTINUITE DE LA PRISE EN CHARGE </t>
  </si>
  <si>
    <t>DIVERSIFICATION DES MODES D'ACCUEIL OU DE PRISE EN CHARGE</t>
  </si>
  <si>
    <t>III6</t>
  </si>
  <si>
    <t>POLITIQUE DE RESSOURCES HUMAINES</t>
  </si>
  <si>
    <t>III6-1</t>
  </si>
  <si>
    <t>III6-2</t>
  </si>
  <si>
    <t>III6-3</t>
  </si>
  <si>
    <t>FORMATION</t>
  </si>
  <si>
    <t>SUIVI DU PERSONNEL</t>
  </si>
  <si>
    <t>RECRUTEMENT</t>
  </si>
  <si>
    <t>INFORMATION</t>
  </si>
  <si>
    <t>III6-4</t>
  </si>
  <si>
    <t>Etude réunissant des témoignages, des expériences, sur la perception de la qualité des prestations pour une population définie préalablement.</t>
  </si>
  <si>
    <t>Elaborer, piloter et suivre.</t>
  </si>
  <si>
    <t>Document énonçant les processus et règles à respecter.</t>
  </si>
  <si>
    <t>EVENEMENT INDESIRABLE :</t>
  </si>
  <si>
    <t>DIRECTION
MEDECIN Coordonnateur</t>
  </si>
  <si>
    <t>Direction, Médecin Coordonnateur et C.V.S. pour avis</t>
  </si>
  <si>
    <t>1 - POLITIQUE INSTITUTIONNELLE</t>
  </si>
  <si>
    <t>3 - PLAN D'AMELIORATION CONTINUE</t>
  </si>
  <si>
    <t xml:space="preserve">          1-1 Réseau partenarial</t>
  </si>
  <si>
    <t>Evènement non prévu qui entraîne une anomalie dans la prise en charge du résident ou dans le fonctionnement de la structure.</t>
  </si>
  <si>
    <t>ACTION DE PREVENTION :</t>
  </si>
  <si>
    <t>OBSERVATIONS</t>
  </si>
  <si>
    <t>COMMENTAIRES DE L'EVALUATEUR</t>
  </si>
  <si>
    <t>Action d’anticipation qui vise à éliminer la ou les causes susceptibles d’entrainer la survenue d’un événement indésirable.</t>
  </si>
  <si>
    <t>Tableau saisonnier comprenant les six groupes d'aliments et servant de trame pour réaliser des menus variés et équilibrés en fonction de la population concernée.</t>
  </si>
  <si>
    <t>Précise les missions, responsabilités et tâches spécifiques nécessaires au fonctionnement du service et/ou de l’établissement.</t>
  </si>
  <si>
    <t>PLAN DU REFERENTIEL</t>
  </si>
  <si>
    <t xml:space="preserve"> Direction et Instances représentatives</t>
  </si>
  <si>
    <t>PROJET DE MANAGEMENT</t>
  </si>
  <si>
    <t>1 - ACCUEIL ET ADMISSION</t>
  </si>
  <si>
    <t>2 - DROITS ET LIBERTE</t>
  </si>
  <si>
    <t>Préciser les conditions de personnalisation des locaux privatifs</t>
  </si>
  <si>
    <t>Temps de régulation, permanences ou astreintes de nuit et de WE etc...</t>
  </si>
  <si>
    <t>LE PROJET D'ETABLISSEMENT EST VALIDE PAR LES INSTANCES DECISIONNELLES DE L'ETABLISSEMENT</t>
  </si>
  <si>
    <t>Partenaires = DVS - ARS - DIRECCTE - CARSAT .....</t>
  </si>
  <si>
    <t>Spécifier en autre les actions mises en œuvre en matière de lutte contre la maltraitance</t>
  </si>
  <si>
    <t>- Ecouter et prendre en compte la parole et les choix du résident tout au long de son séjour</t>
  </si>
  <si>
    <t>- Accepter et analyser le refus du résident afin de formuler le cas échéant une réponse adaptée</t>
  </si>
  <si>
    <t>- Dispositif garant de l’écoute et de l’expression de l’usager
- Entretien d’accueil
- Recueil des besoins de l’usager dans le dossier de soins
- Questionnaires de satisfaction- Contrat individualisé
- Effectivité des Commissions (compte rendu) (exemples : animation, restauration…), du Conseil de la vie sociale et de la Commission de Relation des Usagers et de la Qualité de la prise en charge
- Boîte à idées- Cahier de suggestions
- Cahier de liaison</t>
  </si>
  <si>
    <t>S’assurer de la compréhension des documents par le résident</t>
  </si>
  <si>
    <t>Appliquer les règles de prise en charge personnalisée</t>
  </si>
  <si>
    <t>Etablir un organigramme fonctionnel et hiérarchique</t>
  </si>
  <si>
    <t>Diffuser l'organigramme au personnel et résidents</t>
  </si>
  <si>
    <t>Certificat médical, rapport social</t>
  </si>
  <si>
    <t>Mettre en œuvre les actions d'amélioration en matière de confort :
                - olfactif</t>
  </si>
  <si>
    <t>Assurer l’intimité de l’espace toilette</t>
  </si>
  <si>
    <t>3 - RESTAURATION</t>
  </si>
  <si>
    <t>Mettre en place les actions correctives résultant des observations notées du choix des menus</t>
  </si>
  <si>
    <t xml:space="preserve"> PROJET DE MANAGEMENT</t>
  </si>
  <si>
    <t>4 - VIE SOCIALE</t>
  </si>
  <si>
    <t>3 - PREVENTION, AIDES ET SOINS SPECIFIQUES</t>
  </si>
  <si>
    <t xml:space="preserve">                - sols et surfaces</t>
  </si>
  <si>
    <t xml:space="preserve">                - déchets</t>
  </si>
  <si>
    <t xml:space="preserve"> 2 - SECURITE ET MAINTENANCE</t>
  </si>
  <si>
    <t>Respecter les normes d’aménagement des lieux de consultation et de soins</t>
  </si>
  <si>
    <t xml:space="preserve">                      - au sein des équipes </t>
  </si>
  <si>
    <t>2- BIENTRAITANCE, PREVENTION ET TRAITEMENT DE LA MALTRAITANCE</t>
  </si>
  <si>
    <t>Signaler et traiter tout fait de maltraitance (avéré ou supposé)</t>
  </si>
  <si>
    <t>Fiche de liaison, conventions…</t>
  </si>
  <si>
    <t>Informer les résidents des possibilités de réclamations et des voies de recours</t>
  </si>
  <si>
    <t>Formation pluri-professsionnelle (ouverture aux intervenants extérieurs : bénévoles, libéraux etc…) et faciliter l'expression de chacun</t>
  </si>
  <si>
    <t>Réunions de travail interdisciplinaires, temps de rencontre entre professionnels…</t>
  </si>
  <si>
    <t>Moy Man</t>
  </si>
  <si>
    <t>Moy VieSo</t>
  </si>
  <si>
    <t xml:space="preserve"> </t>
  </si>
  <si>
    <t>- Le contenu doit être garant des libertés fondamentales des usagers
- Formaliser les droits, libertés et obligations des résidents de manière compréhensibles</t>
  </si>
  <si>
    <t>Prévenir le risque de conduites violentes des résidents envers les professionnels</t>
  </si>
  <si>
    <t>- Former le personnel pour mieux prévenir les risques
- Positionner l'encadrement en régulateur des conflits
- Protéger les professionnels des atteintes à leurs droits fondamentaux</t>
  </si>
  <si>
    <t>Mettre en œuvre le programme d'intervention du psychologue</t>
  </si>
  <si>
    <t>1-2 Communication</t>
  </si>
  <si>
    <t>Appliquer les conventions</t>
  </si>
  <si>
    <t xml:space="preserve">         - hygiène </t>
  </si>
  <si>
    <t>N°</t>
  </si>
  <si>
    <t xml:space="preserve">                - climatique</t>
  </si>
  <si>
    <t xml:space="preserve">                - visuel</t>
  </si>
  <si>
    <t xml:space="preserve">                - auditif</t>
  </si>
  <si>
    <t>1 - SOUTIEN A L’AUTONOMIE RESTANTE</t>
  </si>
  <si>
    <t xml:space="preserve">5 - CADRE DE VIE </t>
  </si>
  <si>
    <t>A</t>
  </si>
  <si>
    <t>B</t>
  </si>
  <si>
    <t>C</t>
  </si>
  <si>
    <t>D</t>
  </si>
  <si>
    <t>E</t>
  </si>
  <si>
    <t>Man</t>
  </si>
  <si>
    <t>VIeSo</t>
  </si>
  <si>
    <t>Nb.Croix</t>
  </si>
  <si>
    <t>L</t>
  </si>
  <si>
    <t>I1</t>
  </si>
  <si>
    <t>I2</t>
  </si>
  <si>
    <t>I3</t>
  </si>
  <si>
    <t>II1</t>
  </si>
  <si>
    <t>II2</t>
  </si>
  <si>
    <t>II3</t>
  </si>
  <si>
    <t>II4</t>
  </si>
  <si>
    <t>II5</t>
  </si>
  <si>
    <t>III1</t>
  </si>
  <si>
    <t>III2</t>
  </si>
  <si>
    <t>IV1</t>
  </si>
  <si>
    <t>IV2</t>
  </si>
  <si>
    <t>Loi n°2005-102 du 11 février 2005 pour l'égalité des droits et des chances, la participation et la citoyenneté des personnes handicapées</t>
  </si>
  <si>
    <t>FILIERE GERONTOLOGIQUE :</t>
  </si>
  <si>
    <t xml:space="preserve">CAHIER DE SECURITE : </t>
  </si>
  <si>
    <t xml:space="preserve">DASRI </t>
  </si>
  <si>
    <t>RABC</t>
  </si>
  <si>
    <t>HACCP</t>
  </si>
  <si>
    <t>Hazard Analysis Critical Control Point (Analyse des dangers - points critiques pour leur maîtrise)</t>
  </si>
  <si>
    <t>CHSCT</t>
  </si>
  <si>
    <t xml:space="preserve">Comité d'Hygiène, de Sécurité et des Conditions de Travail </t>
  </si>
  <si>
    <t>Déchet d'Activité de Soins à Risques Infectieux</t>
  </si>
  <si>
    <t>Analysis and Biocontamination Control (Analyse du Risque et Contrôle de Biocontamination)</t>
  </si>
  <si>
    <t>REGISTRE DE SECURITE :</t>
  </si>
  <si>
    <t>V</t>
  </si>
  <si>
    <t>Total par projet</t>
  </si>
  <si>
    <t>Maxi</t>
  </si>
  <si>
    <t>Management</t>
  </si>
  <si>
    <t>Vie</t>
  </si>
  <si>
    <t>Soin</t>
  </si>
  <si>
    <t>Total</t>
  </si>
  <si>
    <t>Accueil et admission</t>
  </si>
  <si>
    <t>Droits et liberté</t>
  </si>
  <si>
    <t>Restauration</t>
  </si>
  <si>
    <t>Vie sociale</t>
  </si>
  <si>
    <t>Cadre de vie</t>
  </si>
  <si>
    <t>Soutien à l'autonomie restante</t>
  </si>
  <si>
    <t>Organisation des soins</t>
  </si>
  <si>
    <t>Prévention, aides et soins spécifiques</t>
  </si>
  <si>
    <t>Formules d'accueil complémentaires</t>
  </si>
  <si>
    <t>Ouverture sur l'extérieur</t>
  </si>
  <si>
    <t>Sécurité et maintenance</t>
  </si>
  <si>
    <t>Personnel</t>
  </si>
  <si>
    <t>Points</t>
  </si>
  <si>
    <t>Qté</t>
  </si>
  <si>
    <t>Moy.</t>
  </si>
  <si>
    <t>Chapitres</t>
  </si>
  <si>
    <t>DATE:</t>
  </si>
  <si>
    <t>Total global</t>
  </si>
  <si>
    <t>I -  DEMARCHE QUALITE</t>
  </si>
  <si>
    <t>II - ATTENTES ET SATISFACTION DES RESIDENTS ET FAMILLES</t>
  </si>
  <si>
    <t>III - BESOINS D’ACCOMPAGNEMENT ET DE SOINS DES RESIDENTS ET REPONSES APPORTEES</t>
  </si>
  <si>
    <t>IV - L’ETABLISSEMENT ET SON ENVIRONNEMENT</t>
  </si>
  <si>
    <t>III3</t>
  </si>
  <si>
    <t>III4</t>
  </si>
  <si>
    <t>Rencontres formalisées entre établissements/ partenaires</t>
  </si>
  <si>
    <t xml:space="preserve">Instaurer un sentiment d'appartenance </t>
  </si>
  <si>
    <t>Formaliser et accompagner collectivement la démarche de signalement de maltraitance</t>
  </si>
  <si>
    <t>Prévenir le risque d'usure professionnelle</t>
  </si>
  <si>
    <t>Informer et orienter le professionnel rencontrant des difficultés personnelles vers des personnes ressources en fonction de la problématique posée</t>
  </si>
  <si>
    <t>Veiller à une présence régulière de l'encadrement auprès des professionnels</t>
  </si>
  <si>
    <t>III5</t>
  </si>
  <si>
    <t xml:space="preserve"> 1 - OUVERTURE SUR L’EXTERIEUR       </t>
  </si>
  <si>
    <t xml:space="preserve">          1-2 Communication</t>
  </si>
  <si>
    <t>2 - ORGANISATION DES SOINS</t>
  </si>
  <si>
    <t>R</t>
  </si>
  <si>
    <t>O</t>
  </si>
  <si>
    <t>N</t>
  </si>
  <si>
    <t>I</t>
  </si>
  <si>
    <t>Q</t>
  </si>
  <si>
    <t>U</t>
  </si>
  <si>
    <t>isualisation</t>
  </si>
  <si>
    <t>valuation</t>
  </si>
  <si>
    <t>egroupant  les</t>
  </si>
  <si>
    <t>utils de</t>
  </si>
  <si>
    <t>ormalisation</t>
  </si>
  <si>
    <t>nterne de la</t>
  </si>
  <si>
    <t>ualité pour les</t>
  </si>
  <si>
    <t xml:space="preserve">sagers en </t>
  </si>
  <si>
    <t>tablissements</t>
  </si>
  <si>
    <t xml:space="preserve">Nombre de cases cochées : </t>
  </si>
  <si>
    <t>Contrôle</t>
  </si>
  <si>
    <t>PROCESSUS D'ELABORATION ET DE RESPONSABILITES DES PROJETS</t>
  </si>
  <si>
    <t>X</t>
  </si>
  <si>
    <t>QUI</t>
  </si>
  <si>
    <t>AVEC QUI</t>
  </si>
  <si>
    <t>POUR QUI</t>
  </si>
  <si>
    <t xml:space="preserve">QUI </t>
  </si>
  <si>
    <t>PERIODICITE</t>
  </si>
  <si>
    <t xml:space="preserve"> ELABORE</t>
  </si>
  <si>
    <t>Résidents</t>
  </si>
  <si>
    <t>Direction</t>
  </si>
  <si>
    <t>Partenaires</t>
  </si>
  <si>
    <t>Bénévoles</t>
  </si>
  <si>
    <t>VALIDE</t>
  </si>
  <si>
    <t>DIRECTION</t>
  </si>
  <si>
    <t xml:space="preserve">  Obligation de participation</t>
  </si>
  <si>
    <t xml:space="preserve">  Recommandation</t>
  </si>
  <si>
    <t>CE TABLEAU POURRA ETRE COMPLETE SELON LA POLITIQUE GENERALE DE CHAQUE ETABLISSEMENT</t>
  </si>
  <si>
    <t>Adapter et/ou créer les locaux (privatifs, collectifs)</t>
  </si>
  <si>
    <t>Assurer l'identification du personnel (nom et fonction)</t>
  </si>
  <si>
    <t>Mettre en œuvre les normes d’hygiène alimentaire</t>
  </si>
  <si>
    <t xml:space="preserve">Mettre en œuvre la politique d'animation </t>
  </si>
  <si>
    <t xml:space="preserve">          - dossier de soins</t>
  </si>
  <si>
    <t xml:space="preserve">           - dossier de soins</t>
  </si>
  <si>
    <t>Auto-évaluation réalisée par :</t>
  </si>
  <si>
    <t>Le</t>
  </si>
  <si>
    <t>ACCUEIL ET ADMISSION</t>
  </si>
  <si>
    <r>
      <t xml:space="preserve"> 1 - POLITIQUE</t>
    </r>
    <r>
      <rPr>
        <b/>
        <sz val="10"/>
        <rFont val="Arial"/>
        <family val="2"/>
      </rPr>
      <t xml:space="preserve"> INSTITUTIONNELLE</t>
    </r>
  </si>
  <si>
    <t>Favoriser les échanges avec l'extérieur pour permettre au résident de s'inscrire dans la vie citoyenne</t>
  </si>
  <si>
    <t>Evaluer et reconnaître les ressources des professionnels en fonction de l'évolution des besoins des résidents</t>
  </si>
  <si>
    <t>A court et à moyen terme</t>
  </si>
  <si>
    <t>1-1 Réseau partenarial</t>
  </si>
  <si>
    <t>Mettre en oeuvre les formules de prise en charge différenciée</t>
  </si>
  <si>
    <t xml:space="preserve">Cahier dans lequel se trouvent les démarches, procédures, protocoles et informations diverses (n° de téléphone d'urgence…) liées à la sécurité générale de l'établissement afin de garantir la continuité de l'activité </t>
  </si>
  <si>
    <t>Elle permet à chaque personne âgée qual que soit sa résidence  de pouvoir accéder à une prise encharge globale, médi-psyco-sociale graduée répondnat au besoin de proximité mais aussi au nécessaire recours à un plateau technique</t>
  </si>
  <si>
    <t>Consulter les instances décisionnelles (CA…)</t>
  </si>
  <si>
    <t>Analyser l'existant</t>
  </si>
  <si>
    <t>Actions correctives et préventives</t>
  </si>
  <si>
    <t>Lister les actions menées</t>
  </si>
  <si>
    <t>Identifier et écouter les moments de doute et de détresse du résident</t>
  </si>
  <si>
    <t xml:space="preserve">4- GARANTIR LA CONTINUITE DE LA PRISE EN CHARGE </t>
  </si>
  <si>
    <t>- Fiche de liaison
- Dossier de Liaison d'Urgence (DLU)
- Convention avec un établissement de santé</t>
  </si>
  <si>
    <t>Est salarié(e) de l’établissement, il (elle) occupe les fonctions de cadre de santé et/ou infirmier(e) coordinateur(trice) et est responsable :</t>
  </si>
  <si>
    <t>1- Les mots mentionnés en gras sont définis dans le lexique.</t>
  </si>
  <si>
    <t>Check-list - Projet personnalisé</t>
  </si>
  <si>
    <r>
      <t>I-</t>
    </r>
    <r>
      <rPr>
        <b/>
        <sz val="7"/>
        <rFont val="Times New Roman"/>
        <family val="1"/>
      </rPr>
      <t xml:space="preserve">             </t>
    </r>
    <r>
      <rPr>
        <b/>
        <sz val="12"/>
        <rFont val="ARIAL"/>
        <family val="2"/>
      </rPr>
      <t>RECUEIL DE L’HISTOIRE DE VIE DU RÉSIDENT</t>
    </r>
  </si>
  <si>
    <t>Informations Administratives</t>
  </si>
  <si>
    <r>
      <t>c</t>
    </r>
    <r>
      <rPr>
        <sz val="12"/>
        <rFont val="Arial"/>
        <family val="2"/>
      </rPr>
      <t xml:space="preserve"> État civil</t>
    </r>
  </si>
  <si>
    <r>
      <t>c</t>
    </r>
    <r>
      <rPr>
        <sz val="12"/>
        <rFont val="Arial"/>
        <family val="2"/>
      </rPr>
      <t xml:space="preserve"> Coordonnées du résident</t>
    </r>
  </si>
  <si>
    <r>
      <t>c</t>
    </r>
    <r>
      <rPr>
        <sz val="12"/>
        <rFont val="Arial"/>
        <family val="2"/>
      </rPr>
      <t xml:space="preserve"> Coordonnées des aidants (familiaux et autres)</t>
    </r>
  </si>
  <si>
    <r>
      <t>c</t>
    </r>
    <r>
      <rPr>
        <sz val="12"/>
        <rFont val="Arial"/>
        <family val="2"/>
      </rPr>
      <t xml:space="preserve"> Coordonnées de la personne de confiance</t>
    </r>
  </si>
  <si>
    <r>
      <t>c</t>
    </r>
    <r>
      <rPr>
        <sz val="12"/>
        <rFont val="Arial"/>
        <family val="2"/>
      </rPr>
      <t xml:space="preserve"> Coordonnées des professionnels médicaux et paramédicaux</t>
    </r>
  </si>
  <si>
    <r>
      <t>c</t>
    </r>
    <r>
      <rPr>
        <sz val="12"/>
        <rFont val="Arial"/>
        <family val="2"/>
      </rPr>
      <t xml:space="preserve"> Informations sur les prises en charges (organisme de retraite, sécurité sociale, mutuelle, assurances, contrat obsèques, autres organismes financeurs…)</t>
    </r>
  </si>
  <si>
    <t>Habitudes de vie</t>
  </si>
  <si>
    <r>
      <t>c</t>
    </r>
    <r>
      <rPr>
        <sz val="12"/>
        <rFont val="Arial"/>
        <family val="2"/>
      </rPr>
      <t xml:space="preserve"> Type d’habitat</t>
    </r>
  </si>
  <si>
    <r>
      <t>c</t>
    </r>
    <r>
      <rPr>
        <sz val="12"/>
        <rFont val="Arial"/>
        <family val="2"/>
      </rPr>
      <t xml:space="preserve"> Religion</t>
    </r>
  </si>
  <si>
    <r>
      <t>c</t>
    </r>
    <r>
      <rPr>
        <sz val="12"/>
        <rFont val="Arial"/>
        <family val="2"/>
      </rPr>
      <t xml:space="preserve"> Profession principale exercée : </t>
    </r>
  </si>
  <si>
    <r>
      <t>c</t>
    </r>
    <r>
      <rPr>
        <sz val="12"/>
        <rFont val="Arial"/>
        <family val="2"/>
      </rPr>
      <t xml:space="preserve"> Alimentation (Nombre de prise de repas, régime, horaires, dégoût)</t>
    </r>
  </si>
  <si>
    <r>
      <t>c</t>
    </r>
    <r>
      <rPr>
        <sz val="12"/>
        <rFont val="Arial"/>
        <family val="2"/>
      </rPr>
      <t xml:space="preserve"> Loisirs et centres d’intérêts</t>
    </r>
  </si>
  <si>
    <r>
      <t>c</t>
    </r>
    <r>
      <rPr>
        <sz val="12"/>
        <rFont val="Arial"/>
        <family val="2"/>
      </rPr>
      <t xml:space="preserve"> Rythme de vie (lever, coucher, sieste) et rituels</t>
    </r>
  </si>
  <si>
    <r>
      <t>c</t>
    </r>
    <r>
      <rPr>
        <sz val="12"/>
        <rFont val="Arial"/>
        <family val="2"/>
      </rPr>
      <t xml:space="preserve"> Toilette (fréquence, Habitude vestimentaire)</t>
    </r>
  </si>
  <si>
    <r>
      <t>c</t>
    </r>
    <r>
      <rPr>
        <sz val="12"/>
        <rFont val="Arial"/>
        <family val="2"/>
      </rPr>
      <t xml:space="preserve"> Soins esthétiques (coiffure, maquillage…)</t>
    </r>
  </si>
  <si>
    <r>
      <t>c</t>
    </r>
    <r>
      <rPr>
        <sz val="12"/>
        <rFont val="Arial"/>
        <family val="2"/>
      </rPr>
      <t xml:space="preserve"> Particularités</t>
    </r>
  </si>
  <si>
    <t>Histoire de vie</t>
  </si>
  <si>
    <r>
      <t>c</t>
    </r>
    <r>
      <rPr>
        <sz val="12"/>
        <rFont val="Arial"/>
        <family val="2"/>
      </rPr>
      <t xml:space="preserve"> Évènement marquants</t>
    </r>
  </si>
  <si>
    <t>Soins</t>
  </si>
  <si>
    <r>
      <t>c</t>
    </r>
    <r>
      <rPr>
        <sz val="12"/>
        <rFont val="Arial"/>
        <family val="2"/>
      </rPr>
      <t xml:space="preserve"> Évaluation de l’autonomie restante de la personne </t>
    </r>
  </si>
  <si>
    <r>
      <t>c</t>
    </r>
    <r>
      <rPr>
        <sz val="12"/>
        <rFont val="Arial"/>
        <family val="2"/>
      </rPr>
      <t xml:space="preserve"> Bilan médical et paramédical</t>
    </r>
  </si>
  <si>
    <t>Autonomie restante du résident</t>
  </si>
  <si>
    <t>Objectifs visés/ plan d’actions et modalités d’accompagnement</t>
  </si>
  <si>
    <t>Echéances</t>
  </si>
  <si>
    <t>Suivi/ Bilan</t>
  </si>
  <si>
    <t>Maintien de l’autonomie physique</t>
  </si>
  <si>
    <t>Maintien de l’autonomie psychique</t>
  </si>
  <si>
    <t xml:space="preserve">Maintien de l’autonomie relationnelle </t>
  </si>
  <si>
    <t>Maintien de la vie sociale (Sorties à l’extérieur…)</t>
  </si>
  <si>
    <t>Retour à Domicile
Critères et conditions de retour à domicile</t>
  </si>
  <si>
    <r>
      <t>II-</t>
    </r>
    <r>
      <rPr>
        <b/>
        <sz val="7"/>
        <rFont val="Times New Roman"/>
        <family val="1"/>
      </rPr>
      <t xml:space="preserve">             </t>
    </r>
    <r>
      <rPr>
        <b/>
        <sz val="12"/>
        <rFont val="ARIAL"/>
        <family val="2"/>
      </rPr>
      <t>PLAN D’ACTIONS</t>
    </r>
  </si>
  <si>
    <t>Procédure « Définition du Projet personnalisé »</t>
  </si>
  <si>
    <r>
      <t>Objectif</t>
    </r>
    <r>
      <rPr>
        <sz val="12"/>
        <rFont val="Calibri"/>
        <family val="2"/>
      </rPr>
      <t> : Définir, organiser et mettre en œuvre un projet personnalisé à chaque résident, cohérent avec les moyens de l’établissement, en privilégiant sa participation directe, celle de son représentant légal et/ou celle de ses proches.</t>
    </r>
  </si>
  <si>
    <t>La désignation de référents parmi l’équipe soignante, pour chaque résident, facilite la mise en œuvre du projet personnalisé.</t>
  </si>
  <si>
    <t>Le projet personnalisé peut prendre la forme d’un avenant au contrat de séjour rédigé dans les 6 mois suivant la date d’entrée dans l’établissement.</t>
  </si>
  <si>
    <t>Il est évalué au minimum 1 fois par an.</t>
  </si>
  <si>
    <t>PROJET PERSONNALISE</t>
  </si>
  <si>
    <t>Document individualisé co-construit garantissant l’adaptation de la prise en charge aux besoins, attentes et souhaits du résident.</t>
  </si>
  <si>
    <t>Obligatoire, le registre de sécurité doit relater tous les renseignements indispensables ayant un rapport direct ou indirect avec la sécurité contre l’incendie et en particulier :
- L’état du personnel responsable de la sécurité incendie,
- Les diverses consignes, générales et particulières, établies en cas d’incendie,
- Les rapports des organismes de contrôles et vérifications, ainsi que les observations auxquelles ceux-ci ont donné lieu,
- S’il y a lieu, les dates des travaux d’aménagement et de transformation, leur nature, les noms du ou des entrepreneurs et, éventuellement, de l’architecte ou du technicien chargés de surveiller les travaux,
- L’organigramme de l’établissement,
- Le plan d’implantation des bâtiments,
- La déclaration d’effectifs,
- Le classement ERP,
- Les PV des commissions de sécurité,
- Le justificatif des différentes formations incendie réalisées auprès du personnel,
- …
Il est tenu à la disposition de la commission de sécurité lors des visites périodiques.
Il est tenu à jour régulièrement.</t>
  </si>
  <si>
    <r>
      <t xml:space="preserve">         - le </t>
    </r>
    <r>
      <rPr>
        <b/>
        <sz val="10"/>
        <color indexed="63"/>
        <rFont val="Arial"/>
        <family val="2"/>
      </rPr>
      <t>Contrat de Séjour</t>
    </r>
  </si>
  <si>
    <r>
      <t xml:space="preserve">Sous forme d'avenant au </t>
    </r>
    <r>
      <rPr>
        <b/>
        <i/>
        <sz val="10"/>
        <rFont val="Arial"/>
        <family val="2"/>
      </rPr>
      <t>contrat de séjour</t>
    </r>
    <r>
      <rPr>
        <i/>
        <sz val="10"/>
        <rFont val="Arial"/>
        <family val="2"/>
      </rPr>
      <t xml:space="preserve"> au maximum 6 mois après l'entrée du résident</t>
    </r>
  </si>
  <si>
    <r>
      <rPr>
        <b/>
        <sz val="10"/>
        <color indexed="63"/>
        <rFont val="Arial"/>
        <family val="2"/>
      </rPr>
      <t>Définir</t>
    </r>
    <r>
      <rPr>
        <sz val="10"/>
        <color indexed="63"/>
        <rFont val="Arial"/>
        <family val="2"/>
      </rPr>
      <t xml:space="preserve"> un programme d’adaptation des locaux et unités de vie conforme à la réglementation</t>
    </r>
  </si>
  <si>
    <r>
      <rPr>
        <b/>
        <sz val="10"/>
        <rFont val="Arial"/>
        <family val="2"/>
      </rPr>
      <t>Définir</t>
    </r>
    <r>
      <rPr>
        <sz val="10"/>
        <rFont val="Arial"/>
        <family val="2"/>
      </rPr>
      <t xml:space="preserve"> la signalétique interne</t>
    </r>
  </si>
  <si>
    <r>
      <rPr>
        <b/>
        <sz val="10"/>
        <color indexed="63"/>
        <rFont val="Arial"/>
        <family val="2"/>
      </rPr>
      <t>Définir</t>
    </r>
    <r>
      <rPr>
        <sz val="10"/>
        <color indexed="63"/>
        <rFont val="Arial"/>
        <family val="2"/>
      </rPr>
      <t xml:space="preserve"> un programme d'acquisition d'équipements adaptés</t>
    </r>
  </si>
  <si>
    <r>
      <rPr>
        <b/>
        <sz val="10"/>
        <color indexed="63"/>
        <rFont val="Arial"/>
        <family val="2"/>
      </rPr>
      <t>Définir</t>
    </r>
    <r>
      <rPr>
        <sz val="10"/>
        <color indexed="63"/>
        <rFont val="Arial"/>
        <family val="2"/>
      </rPr>
      <t xml:space="preserve"> les conditions de sécurisation du circuit du médicament</t>
    </r>
  </si>
  <si>
    <r>
      <rPr>
        <b/>
        <sz val="10"/>
        <color indexed="63"/>
        <rFont val="Arial"/>
        <family val="2"/>
      </rPr>
      <t>Définir</t>
    </r>
    <r>
      <rPr>
        <sz val="10"/>
        <color indexed="63"/>
        <rFont val="Arial"/>
        <family val="2"/>
      </rPr>
      <t xml:space="preserve"> les règles et les moyens permettant d'identifier et de lutter contre les facteurs de risque en recherchant l'équilibre entre la liberté du résident et sa sécurité    </t>
    </r>
  </si>
  <si>
    <r>
      <rPr>
        <b/>
        <sz val="10"/>
        <color indexed="63"/>
        <rFont val="Arial"/>
        <family val="2"/>
      </rPr>
      <t>Définir</t>
    </r>
    <r>
      <rPr>
        <sz val="10"/>
        <color indexed="63"/>
        <rFont val="Arial"/>
        <family val="2"/>
      </rPr>
      <t xml:space="preserve"> les règles de prise en charge des personnes atteintes de détérioration intellectuelle</t>
    </r>
  </si>
  <si>
    <r>
      <rPr>
        <b/>
        <sz val="10"/>
        <color indexed="63"/>
        <rFont val="Arial"/>
        <family val="2"/>
      </rPr>
      <t>Définir</t>
    </r>
    <r>
      <rPr>
        <sz val="10"/>
        <color indexed="63"/>
        <rFont val="Arial"/>
        <family val="2"/>
      </rPr>
      <t xml:space="preserve"> les conditions éventuelles d'accueil séquentiel (accueil de jour, hébergement temporaire, accueil de nuit…)</t>
    </r>
  </si>
  <si>
    <r>
      <rPr>
        <b/>
        <sz val="10"/>
        <color indexed="63"/>
        <rFont val="Arial"/>
        <family val="2"/>
      </rPr>
      <t>Définir</t>
    </r>
    <r>
      <rPr>
        <sz val="10"/>
        <color indexed="63"/>
        <rFont val="Arial"/>
        <family val="2"/>
      </rPr>
      <t xml:space="preserve"> les conditions éventuelles de prise en charge différenciée pour les malades d'Alzheimer ou souffrant de troubles du comportement (PASA, UHR, unités protégées…)</t>
    </r>
  </si>
  <si>
    <r>
      <t>-S'entourer de compétences différentes en sollicitant notamment l'avis de l'encadrement intermédiaire, lors du recrutement</t>
    </r>
    <r>
      <rPr>
        <sz val="10"/>
        <color indexed="63"/>
        <rFont val="Arial"/>
        <family val="2"/>
      </rPr>
      <t xml:space="preserve">
- </t>
    </r>
    <r>
      <rPr>
        <b/>
        <sz val="10"/>
        <color indexed="63"/>
        <rFont val="Arial"/>
        <family val="2"/>
      </rPr>
      <t>Définir</t>
    </r>
    <r>
      <rPr>
        <sz val="10"/>
        <color indexed="63"/>
        <rFont val="Arial"/>
        <family val="2"/>
      </rPr>
      <t xml:space="preserve"> une grille d'évaluation individuelle à l'embauche</t>
    </r>
  </si>
  <si>
    <r>
      <rPr>
        <b/>
        <sz val="10"/>
        <color indexed="63"/>
        <rFont val="Arial"/>
        <family val="2"/>
      </rPr>
      <t>Définir</t>
    </r>
    <r>
      <rPr>
        <sz val="10"/>
        <color indexed="63"/>
        <rFont val="Arial"/>
        <family val="2"/>
      </rPr>
      <t xml:space="preserve"> les règles de communication interne et externe sur les actions d'amélioration</t>
    </r>
  </si>
  <si>
    <r>
      <rPr>
        <b/>
        <sz val="10"/>
        <color indexed="63"/>
        <rFont val="Arial"/>
        <family val="2"/>
      </rPr>
      <t>Définir</t>
    </r>
    <r>
      <rPr>
        <sz val="10"/>
        <color indexed="63"/>
        <rFont val="Arial"/>
        <family val="2"/>
      </rPr>
      <t xml:space="preserve"> les règles de comportement des différentes catégories de professionnels (savoir être, politesse, tenue vestimentaire, secret professionnel, discrétion professionnelle…)
</t>
    </r>
  </si>
  <si>
    <r>
      <rPr>
        <b/>
        <sz val="10"/>
        <color indexed="63"/>
        <rFont val="Arial"/>
        <family val="2"/>
      </rPr>
      <t>Définir</t>
    </r>
    <r>
      <rPr>
        <sz val="10"/>
        <color indexed="63"/>
        <rFont val="Arial"/>
        <family val="2"/>
      </rPr>
      <t xml:space="preserve"> les modalités de médiation et de réparation en cas de litige</t>
    </r>
  </si>
  <si>
    <r>
      <rPr>
        <b/>
        <sz val="10"/>
        <color indexed="63"/>
        <rFont val="Arial"/>
        <family val="2"/>
      </rPr>
      <t>Définir</t>
    </r>
    <r>
      <rPr>
        <sz val="10"/>
        <color indexed="63"/>
        <rFont val="Arial"/>
        <family val="2"/>
      </rPr>
      <t xml:space="preserve"> les conditions d'absence temporaire du résident (vacances, sortie d'au moins une journée...)</t>
    </r>
  </si>
  <si>
    <r>
      <rPr>
        <b/>
        <sz val="10"/>
        <color indexed="63"/>
        <rFont val="Arial"/>
        <family val="2"/>
      </rPr>
      <t>Définir</t>
    </r>
    <r>
      <rPr>
        <sz val="10"/>
        <color indexed="63"/>
        <rFont val="Arial"/>
        <family val="2"/>
      </rPr>
      <t xml:space="preserve"> une politique d’animation et de loisirs valorisant la dignité du résident dans sa dimension individuelle et sociale et prenant en compte la participation des familles et des bénévoles</t>
    </r>
  </si>
  <si>
    <r>
      <rPr>
        <b/>
        <sz val="10"/>
        <color indexed="63"/>
        <rFont val="Arial"/>
        <family val="2"/>
      </rPr>
      <t>Définir</t>
    </r>
    <r>
      <rPr>
        <sz val="10"/>
        <color indexed="63"/>
        <rFont val="Arial"/>
        <family val="2"/>
      </rPr>
      <t xml:space="preserve"> des actions d'amélioration en matière de confort :
                - olfactif  </t>
    </r>
  </si>
  <si>
    <r>
      <rPr>
        <b/>
        <sz val="10"/>
        <color indexed="63"/>
        <rFont val="Arial"/>
        <family val="2"/>
      </rPr>
      <t>Définir</t>
    </r>
    <r>
      <rPr>
        <sz val="10"/>
        <color indexed="63"/>
        <rFont val="Arial"/>
        <family val="2"/>
      </rPr>
      <t xml:space="preserve"> les conditions spécifiques d'application des recommandations et obligations figurant dans les textes en matière de :
                - linge </t>
    </r>
  </si>
  <si>
    <r>
      <rPr>
        <b/>
        <sz val="10"/>
        <rFont val="Arial"/>
        <family val="2"/>
      </rPr>
      <t>Elaborer</t>
    </r>
    <r>
      <rPr>
        <sz val="10"/>
        <rFont val="Arial"/>
        <family val="2"/>
      </rPr>
      <t xml:space="preserve">  un dossier de soins individualisé  
          - dossier médical                           </t>
    </r>
  </si>
  <si>
    <r>
      <rPr>
        <b/>
        <sz val="10"/>
        <rFont val="Arial"/>
        <family val="2"/>
      </rPr>
      <t>Elaborer</t>
    </r>
    <r>
      <rPr>
        <sz val="10"/>
        <rFont val="Arial"/>
        <family val="2"/>
      </rPr>
      <t xml:space="preserve"> des supports de communication présentant l'établissement et ses spécificités</t>
    </r>
  </si>
  <si>
    <r>
      <rPr>
        <b/>
        <sz val="10"/>
        <rFont val="Arial"/>
        <family val="2"/>
      </rPr>
      <t>Elaborer</t>
    </r>
    <r>
      <rPr>
        <sz val="10"/>
        <rFont val="Arial"/>
        <family val="2"/>
      </rPr>
      <t xml:space="preserve"> un plan d’accès à l’établissement et favoriser la  mise en place de la signalétique externe</t>
    </r>
  </si>
  <si>
    <r>
      <rPr>
        <b/>
        <sz val="10"/>
        <color indexed="63"/>
        <rFont val="Arial"/>
        <family val="2"/>
      </rPr>
      <t>Enquêtes,</t>
    </r>
    <r>
      <rPr>
        <sz val="10"/>
        <color indexed="63"/>
        <rFont val="Arial"/>
        <family val="2"/>
      </rPr>
      <t xml:space="preserve"> questionnaires</t>
    </r>
  </si>
  <si>
    <r>
      <t xml:space="preserve">Réaliser les </t>
    </r>
    <r>
      <rPr>
        <b/>
        <sz val="10"/>
        <color indexed="63"/>
        <rFont val="Arial"/>
        <family val="2"/>
      </rPr>
      <t>évaluations</t>
    </r>
    <r>
      <rPr>
        <sz val="10"/>
        <color indexed="63"/>
        <rFont val="Arial"/>
        <family val="2"/>
      </rPr>
      <t xml:space="preserve"> externes</t>
    </r>
  </si>
  <si>
    <r>
      <t>Réaliser des</t>
    </r>
    <r>
      <rPr>
        <b/>
        <i/>
        <sz val="10"/>
        <rFont val="Arial"/>
        <family val="2"/>
      </rPr>
      <t xml:space="preserve"> </t>
    </r>
    <r>
      <rPr>
        <b/>
        <sz val="10"/>
        <rFont val="Arial"/>
        <family val="2"/>
      </rPr>
      <t xml:space="preserve">évaluations </t>
    </r>
    <r>
      <rPr>
        <sz val="10"/>
        <rFont val="Arial"/>
        <family val="2"/>
      </rPr>
      <t>internes</t>
    </r>
  </si>
  <si>
    <t>Initier l'évaluation médico-sociale appropriée le cas échéant</t>
  </si>
  <si>
    <r>
      <t xml:space="preserve">Analyser les réclamations, les questionnaires de satisfactions, les résultats d'éventuels </t>
    </r>
    <r>
      <rPr>
        <b/>
        <i/>
        <sz val="10"/>
        <color indexed="63"/>
        <rFont val="Arial"/>
        <family val="2"/>
      </rPr>
      <t>audits</t>
    </r>
    <r>
      <rPr>
        <i/>
        <sz val="10"/>
        <color indexed="63"/>
        <rFont val="Arial"/>
        <family val="2"/>
      </rPr>
      <t xml:space="preserve"> ou des </t>
    </r>
    <r>
      <rPr>
        <b/>
        <i/>
        <sz val="10"/>
        <color indexed="63"/>
        <rFont val="Arial"/>
        <family val="2"/>
      </rPr>
      <t>évaluations</t>
    </r>
    <r>
      <rPr>
        <i/>
        <sz val="10"/>
        <color indexed="63"/>
        <rFont val="Arial"/>
        <family val="2"/>
      </rPr>
      <t xml:space="preserve"> internes et externes, les </t>
    </r>
    <r>
      <rPr>
        <b/>
        <i/>
        <sz val="10"/>
        <color indexed="63"/>
        <rFont val="Arial"/>
        <family val="2"/>
      </rPr>
      <t>évènements indésirables</t>
    </r>
    <r>
      <rPr>
        <i/>
        <sz val="10"/>
        <color indexed="63"/>
        <rFont val="Arial"/>
        <family val="2"/>
      </rPr>
      <t>…</t>
    </r>
  </si>
  <si>
    <r>
      <t xml:space="preserve">Inscrire l'établissement dans une </t>
    </r>
    <r>
      <rPr>
        <b/>
        <sz val="10"/>
        <rFont val="Arial"/>
        <family val="2"/>
      </rPr>
      <t>filière gérontologique</t>
    </r>
    <r>
      <rPr>
        <sz val="10"/>
        <rFont val="Arial"/>
        <family val="2"/>
      </rPr>
      <t xml:space="preserve"> en signant les conventions nécessaires avec les professionnels ou bénévoles des secteurs : </t>
    </r>
  </si>
  <si>
    <r>
      <rPr>
        <b/>
        <sz val="10"/>
        <rFont val="Arial"/>
        <family val="2"/>
      </rPr>
      <t>Gérer</t>
    </r>
    <r>
      <rPr>
        <sz val="10"/>
        <rFont val="Arial"/>
        <family val="2"/>
      </rPr>
      <t xml:space="preserve"> un plan de maintenance des locaux </t>
    </r>
  </si>
  <si>
    <r>
      <rPr>
        <b/>
        <sz val="10"/>
        <rFont val="Arial"/>
        <family val="2"/>
      </rPr>
      <t>Gérer</t>
    </r>
    <r>
      <rPr>
        <sz val="10"/>
        <rFont val="Arial"/>
        <family val="2"/>
      </rPr>
      <t xml:space="preserve"> un plan de maintenance du matériel</t>
    </r>
  </si>
  <si>
    <r>
      <rPr>
        <b/>
        <sz val="10"/>
        <color indexed="63"/>
        <rFont val="Arial"/>
        <family val="2"/>
      </rPr>
      <t>Définir</t>
    </r>
    <r>
      <rPr>
        <sz val="10"/>
        <color indexed="63"/>
        <rFont val="Arial"/>
        <family val="2"/>
      </rPr>
      <t xml:space="preserve"> et </t>
    </r>
    <r>
      <rPr>
        <b/>
        <sz val="10"/>
        <color indexed="63"/>
        <rFont val="Arial"/>
        <family val="2"/>
      </rPr>
      <t>gérer</t>
    </r>
    <r>
      <rPr>
        <sz val="10"/>
        <color indexed="63"/>
        <rFont val="Arial"/>
        <family val="2"/>
      </rPr>
      <t xml:space="preserve"> le traitement des</t>
    </r>
    <r>
      <rPr>
        <b/>
        <sz val="10"/>
        <color indexed="63"/>
        <rFont val="Arial"/>
        <family val="2"/>
      </rPr>
      <t xml:space="preserve"> évènements indésirables</t>
    </r>
  </si>
  <si>
    <r>
      <t xml:space="preserve">Circulaire n°DHOS/02/2007/117 du 28 Mars 2007  relative à la filière de soins </t>
    </r>
    <r>
      <rPr>
        <b/>
        <i/>
        <sz val="10"/>
        <rFont val="Arial"/>
        <family val="2"/>
      </rPr>
      <t>gériatriques</t>
    </r>
  </si>
  <si>
    <r>
      <rPr>
        <b/>
        <sz val="10"/>
        <color indexed="63"/>
        <rFont val="Arial"/>
        <family val="2"/>
      </rPr>
      <t>Définir</t>
    </r>
    <r>
      <rPr>
        <sz val="10"/>
        <color indexed="63"/>
        <rFont val="Arial"/>
        <family val="2"/>
      </rPr>
      <t xml:space="preserve"> des plans actions d'amélioration (objet, responsable, acteurs, délai, moyens, </t>
    </r>
    <r>
      <rPr>
        <b/>
        <sz val="10"/>
        <color indexed="63"/>
        <rFont val="Arial"/>
        <family val="2"/>
      </rPr>
      <t>indicateurs)</t>
    </r>
  </si>
  <si>
    <r>
      <t xml:space="preserve">Exploiter les résultats des </t>
    </r>
    <r>
      <rPr>
        <b/>
        <sz val="10"/>
        <color indexed="63"/>
        <rFont val="Arial"/>
        <family val="2"/>
      </rPr>
      <t>indicateurs</t>
    </r>
  </si>
  <si>
    <r>
      <t xml:space="preserve">Mesurer les capacités d'adaptation du professionnel et lui donner la possibilité d'évoluer (recours à la mobilité, changement de </t>
    </r>
    <r>
      <rPr>
        <b/>
        <i/>
        <sz val="10"/>
        <rFont val="Arial"/>
        <family val="2"/>
      </rPr>
      <t>l'organisation</t>
    </r>
    <r>
      <rPr>
        <i/>
        <sz val="10"/>
        <rFont val="Arial"/>
        <family val="2"/>
      </rPr>
      <t xml:space="preserve"> du travail…)</t>
    </r>
  </si>
  <si>
    <r>
      <t xml:space="preserve">Contenu : L'engagement de la Direction/ les valeurs/ la </t>
    </r>
    <r>
      <rPr>
        <b/>
        <i/>
        <sz val="10"/>
        <color indexed="63"/>
        <rFont val="Arial"/>
        <family val="2"/>
      </rPr>
      <t>charte qualité</t>
    </r>
    <r>
      <rPr>
        <i/>
        <sz val="10"/>
        <color indexed="63"/>
        <rFont val="Arial"/>
        <family val="2"/>
      </rPr>
      <t xml:space="preserve"> de l'établissement/ l' organisation générale de l'établissement/ les membres, missions et </t>
    </r>
    <r>
      <rPr>
        <b/>
        <i/>
        <sz val="10"/>
        <color indexed="63"/>
        <rFont val="Arial"/>
        <family val="2"/>
      </rPr>
      <t>organisation</t>
    </r>
    <r>
      <rPr>
        <i/>
        <sz val="10"/>
        <color indexed="63"/>
        <rFont val="Arial"/>
        <family val="2"/>
      </rPr>
      <t xml:space="preserve"> du </t>
    </r>
    <r>
      <rPr>
        <b/>
        <i/>
        <sz val="10"/>
        <color indexed="63"/>
        <rFont val="Arial"/>
        <family val="2"/>
      </rPr>
      <t>comité de pilotage</t>
    </r>
    <r>
      <rPr>
        <i/>
        <sz val="10"/>
        <color indexed="63"/>
        <rFont val="Arial"/>
        <family val="2"/>
      </rPr>
      <t>/ Prise en compte de la réglementation et des objectifs fixés par les tutelles / organigrammes</t>
    </r>
  </si>
  <si>
    <r>
      <t xml:space="preserve">- Compte rendu de réunion de l'équipe de direction ou autre
</t>
    </r>
    <r>
      <rPr>
        <i/>
        <sz val="10"/>
        <color indexed="63"/>
        <rFont val="Arial"/>
        <family val="2"/>
      </rPr>
      <t xml:space="preserve">- Analyser les risques de maltraitance inhérents à la structure (taux d'absentéisme, climat social, </t>
    </r>
    <r>
      <rPr>
        <b/>
        <i/>
        <sz val="10"/>
        <color indexed="63"/>
        <rFont val="Arial"/>
        <family val="2"/>
      </rPr>
      <t>organisation</t>
    </r>
    <r>
      <rPr>
        <i/>
        <sz val="10"/>
        <color indexed="63"/>
        <rFont val="Arial"/>
        <family val="2"/>
      </rPr>
      <t xml:space="preserve"> du travail, turn over, cas de maltraitance, satisfaction du personnel, des usagers et de leur famille...) et aux populations accueillies</t>
    </r>
  </si>
  <si>
    <r>
      <t xml:space="preserve">Appliquer les conditions </t>
    </r>
    <r>
      <rPr>
        <b/>
        <sz val="10"/>
        <color indexed="63"/>
        <rFont val="Arial"/>
        <family val="2"/>
      </rPr>
      <t>d’organisation</t>
    </r>
    <r>
      <rPr>
        <sz val="10"/>
        <color indexed="63"/>
        <rFont val="Arial"/>
        <family val="2"/>
      </rPr>
      <t xml:space="preserve"> des repas</t>
    </r>
  </si>
  <si>
    <r>
      <t xml:space="preserve">Adapter </t>
    </r>
    <r>
      <rPr>
        <b/>
        <sz val="10"/>
        <rFont val="Arial"/>
        <family val="2"/>
      </rPr>
      <t>l'organisation</t>
    </r>
    <r>
      <rPr>
        <sz val="10"/>
        <rFont val="Arial"/>
        <family val="2"/>
      </rPr>
      <t xml:space="preserve"> du travail aux besoins des résidents</t>
    </r>
  </si>
  <si>
    <r>
      <rPr>
        <b/>
        <sz val="10"/>
        <color indexed="63"/>
        <rFont val="Arial"/>
        <family val="2"/>
      </rPr>
      <t>Organiser</t>
    </r>
    <r>
      <rPr>
        <sz val="10"/>
        <color indexed="63"/>
        <rFont val="Arial"/>
        <family val="2"/>
      </rPr>
      <t xml:space="preserve"> le système d’enregistrement et de traitement des réclamations provenant des résidents et de leur famille</t>
    </r>
  </si>
  <si>
    <r>
      <rPr>
        <b/>
        <sz val="10"/>
        <rFont val="Arial"/>
        <family val="2"/>
      </rPr>
      <t>Organiser</t>
    </r>
    <r>
      <rPr>
        <sz val="10"/>
        <rFont val="Arial"/>
        <family val="2"/>
      </rPr>
      <t xml:space="preserve"> la liberté de Culte</t>
    </r>
  </si>
  <si>
    <r>
      <rPr>
        <b/>
        <sz val="10"/>
        <color indexed="63"/>
        <rFont val="Arial"/>
        <family val="2"/>
      </rPr>
      <t>Organiser</t>
    </r>
    <r>
      <rPr>
        <sz val="10"/>
        <color indexed="63"/>
        <rFont val="Arial"/>
        <family val="2"/>
      </rPr>
      <t xml:space="preserve"> la protection des biens et des personnes</t>
    </r>
  </si>
  <si>
    <r>
      <rPr>
        <b/>
        <sz val="10"/>
        <color indexed="63"/>
        <rFont val="Arial"/>
        <family val="2"/>
      </rPr>
      <t>Organiser</t>
    </r>
    <r>
      <rPr>
        <sz val="10"/>
        <color indexed="63"/>
        <rFont val="Arial"/>
        <family val="2"/>
      </rPr>
      <t xml:space="preserve"> l'aide administrative aux résidents</t>
    </r>
  </si>
  <si>
    <r>
      <rPr>
        <b/>
        <sz val="10"/>
        <rFont val="Arial"/>
        <family val="2"/>
      </rPr>
      <t>Organiser</t>
    </r>
    <r>
      <rPr>
        <sz val="10"/>
        <rFont val="Arial"/>
        <family val="2"/>
      </rPr>
      <t xml:space="preserve"> la diffusion de l’organigramme de l’établissement</t>
    </r>
  </si>
  <si>
    <r>
      <rPr>
        <b/>
        <sz val="10"/>
        <rFont val="Arial"/>
        <family val="2"/>
      </rPr>
      <t>Organiser</t>
    </r>
    <r>
      <rPr>
        <sz val="10"/>
        <rFont val="Arial"/>
        <family val="2"/>
      </rPr>
      <t xml:space="preserve"> l’application  des normes d’hygiène alimentaire</t>
    </r>
  </si>
  <si>
    <r>
      <rPr>
        <b/>
        <sz val="10"/>
        <color indexed="63"/>
        <rFont val="Arial"/>
        <family val="2"/>
      </rPr>
      <t>Organiser</t>
    </r>
    <r>
      <rPr>
        <sz val="10"/>
        <color indexed="63"/>
        <rFont val="Arial"/>
        <family val="2"/>
      </rPr>
      <t xml:space="preserve"> les conditions de restauration (horaires, périodicité, lieux, modalités de service...)</t>
    </r>
  </si>
  <si>
    <r>
      <rPr>
        <b/>
        <sz val="10"/>
        <color indexed="63"/>
        <rFont val="Arial"/>
        <family val="2"/>
      </rPr>
      <t>Organiser</t>
    </r>
    <r>
      <rPr>
        <sz val="10"/>
        <color indexed="63"/>
        <rFont val="Arial"/>
        <family val="2"/>
      </rPr>
      <t xml:space="preserve"> le choix des menus (goût, désir, religion)</t>
    </r>
  </si>
  <si>
    <r>
      <rPr>
        <b/>
        <sz val="10"/>
        <color indexed="63"/>
        <rFont val="Arial"/>
        <family val="2"/>
      </rPr>
      <t>Organiser</t>
    </r>
    <r>
      <rPr>
        <sz val="10"/>
        <color indexed="63"/>
        <rFont val="Arial"/>
        <family val="2"/>
      </rPr>
      <t xml:space="preserve"> l’information sur les déplacements à l’extérieur, moyens de transport, horaires, plans, environnement...</t>
    </r>
  </si>
  <si>
    <r>
      <rPr>
        <b/>
        <sz val="10"/>
        <color indexed="63"/>
        <rFont val="Arial"/>
        <family val="2"/>
      </rPr>
      <t>Organiser</t>
    </r>
    <r>
      <rPr>
        <sz val="10"/>
        <color indexed="63"/>
        <rFont val="Arial"/>
        <family val="2"/>
      </rPr>
      <t xml:space="preserve"> des réunions d’information à usage des résidents et des familles</t>
    </r>
  </si>
  <si>
    <r>
      <rPr>
        <b/>
        <sz val="10"/>
        <rFont val="Arial"/>
        <family val="2"/>
      </rPr>
      <t>Organiser</t>
    </r>
    <r>
      <rPr>
        <sz val="10"/>
        <rFont val="Arial"/>
        <family val="2"/>
      </rPr>
      <t xml:space="preserve"> des prestations individualisées de confort  et de bien être (coiffure, esthétique)</t>
    </r>
  </si>
  <si>
    <r>
      <rPr>
        <b/>
        <sz val="10"/>
        <rFont val="Arial"/>
        <family val="2"/>
      </rPr>
      <t>Organiser</t>
    </r>
    <r>
      <rPr>
        <sz val="10"/>
        <rFont val="Arial"/>
        <family val="2"/>
      </rPr>
      <t xml:space="preserve"> les moyens permettant au médecin coordonnateur l’exercice de sa mission et sa participation à la vie de l'établissement</t>
    </r>
  </si>
  <si>
    <r>
      <rPr>
        <b/>
        <sz val="10"/>
        <color indexed="63"/>
        <rFont val="Arial"/>
        <family val="2"/>
      </rPr>
      <t>Organiser</t>
    </r>
    <r>
      <rPr>
        <sz val="10"/>
        <color indexed="63"/>
        <rFont val="Arial"/>
        <family val="2"/>
      </rPr>
      <t xml:space="preserve"> les moyens permettant l’exercice de la mission de</t>
    </r>
    <r>
      <rPr>
        <b/>
        <sz val="10"/>
        <color indexed="63"/>
        <rFont val="Arial"/>
        <family val="2"/>
      </rPr>
      <t xml:space="preserve"> l’infirmier(e) référent(e)</t>
    </r>
  </si>
  <si>
    <r>
      <rPr>
        <b/>
        <sz val="10"/>
        <color indexed="63"/>
        <rFont val="Arial"/>
        <family val="2"/>
      </rPr>
      <t>Organiser</t>
    </r>
    <r>
      <rPr>
        <sz val="10"/>
        <color indexed="63"/>
        <rFont val="Arial"/>
        <family val="2"/>
      </rPr>
      <t xml:space="preserve"> la transmission des informations concernant le résident</t>
    </r>
  </si>
  <si>
    <r>
      <rPr>
        <b/>
        <sz val="10"/>
        <color indexed="63"/>
        <rFont val="Arial"/>
        <family val="2"/>
      </rPr>
      <t>Organiser</t>
    </r>
    <r>
      <rPr>
        <sz val="10"/>
        <color indexed="63"/>
        <rFont val="Arial"/>
        <family val="2"/>
      </rPr>
      <t xml:space="preserve"> les modalités d'hospitalisation ou de consultation médicale</t>
    </r>
  </si>
  <si>
    <r>
      <rPr>
        <b/>
        <sz val="10"/>
        <color indexed="63"/>
        <rFont val="Arial"/>
        <family val="2"/>
      </rPr>
      <t>Organiser</t>
    </r>
    <r>
      <rPr>
        <sz val="10"/>
        <color indexed="63"/>
        <rFont val="Arial"/>
        <family val="2"/>
      </rPr>
      <t xml:space="preserve"> les modalités de sortie temporaire</t>
    </r>
  </si>
  <si>
    <r>
      <rPr>
        <b/>
        <sz val="10"/>
        <color indexed="63"/>
        <rFont val="Arial"/>
        <family val="2"/>
      </rPr>
      <t>Organiser</t>
    </r>
    <r>
      <rPr>
        <sz val="10"/>
        <color indexed="63"/>
        <rFont val="Arial"/>
        <family val="2"/>
      </rPr>
      <t xml:space="preserve"> les modalités de sorties définitives ( retour domicile, décès, changement d'établissement)</t>
    </r>
  </si>
  <si>
    <r>
      <rPr>
        <b/>
        <sz val="10"/>
        <color indexed="63"/>
        <rFont val="Arial"/>
        <family val="2"/>
      </rPr>
      <t>Organiser</t>
    </r>
    <r>
      <rPr>
        <sz val="10"/>
        <color indexed="63"/>
        <rFont val="Arial"/>
        <family val="2"/>
      </rPr>
      <t xml:space="preserve"> la coordination entre les acteurs/ réseau de professionnels</t>
    </r>
  </si>
  <si>
    <r>
      <rPr>
        <b/>
        <sz val="10"/>
        <rFont val="Arial"/>
        <family val="2"/>
      </rPr>
      <t>Organiser</t>
    </r>
    <r>
      <rPr>
        <sz val="10"/>
        <rFont val="Arial"/>
        <family val="2"/>
      </rPr>
      <t xml:space="preserve"> l'accueil des nouveaux salariés</t>
    </r>
  </si>
  <si>
    <r>
      <t xml:space="preserve">- </t>
    </r>
    <r>
      <rPr>
        <b/>
        <sz val="10"/>
        <rFont val="Arial"/>
        <family val="2"/>
      </rPr>
      <t>Organiser</t>
    </r>
    <r>
      <rPr>
        <sz val="10"/>
        <rFont val="Arial"/>
        <family val="2"/>
      </rPr>
      <t xml:space="preserve"> des entretiens individuels d'évaluation
- Observer quotidiennement les pratiques
- Mettre à profit les résultats de l'évaluation individuelle
- Reconnaitre, valoriser et développer les atouts des professionnels (à l'aide de la formation continue)</t>
    </r>
  </si>
  <si>
    <r>
      <rPr>
        <b/>
        <sz val="10"/>
        <rFont val="Arial"/>
        <family val="2"/>
      </rPr>
      <t>Organiser</t>
    </r>
    <r>
      <rPr>
        <sz val="10"/>
        <rFont val="Arial"/>
        <family val="2"/>
      </rPr>
      <t xml:space="preserve"> l'accès à tous moyens d'information à usage professionnel</t>
    </r>
  </si>
  <si>
    <r>
      <rPr>
        <b/>
        <sz val="10"/>
        <color indexed="63"/>
        <rFont val="Arial"/>
        <family val="2"/>
      </rPr>
      <t>Organiser</t>
    </r>
    <r>
      <rPr>
        <sz val="10"/>
        <color indexed="63"/>
        <rFont val="Arial"/>
        <family val="2"/>
      </rPr>
      <t xml:space="preserve"> les moyens permettant l’exercice de la mission du psychologue</t>
    </r>
  </si>
  <si>
    <r>
      <rPr>
        <b/>
        <sz val="10"/>
        <rFont val="Arial"/>
        <family val="2"/>
      </rPr>
      <t>Définir</t>
    </r>
    <r>
      <rPr>
        <sz val="10"/>
        <rFont val="Arial"/>
        <family val="2"/>
      </rPr>
      <t xml:space="preserve"> le </t>
    </r>
    <r>
      <rPr>
        <b/>
        <sz val="10"/>
        <rFont val="Arial"/>
        <family val="2"/>
      </rPr>
      <t>plan alimentaire</t>
    </r>
  </si>
  <si>
    <r>
      <t xml:space="preserve">- </t>
    </r>
    <r>
      <rPr>
        <b/>
        <sz val="10"/>
        <color indexed="63"/>
        <rFont val="Arial"/>
        <family val="2"/>
      </rPr>
      <t>Projet d'établissement</t>
    </r>
    <r>
      <rPr>
        <sz val="10"/>
        <color indexed="63"/>
        <rFont val="Arial"/>
        <family val="2"/>
      </rPr>
      <t xml:space="preserve">
- EHPAD, Unité protégée,  PASA (Pôle d'activité de soins adaptés), UHR (unité d'hébergement renforcée)</t>
    </r>
  </si>
  <si>
    <r>
      <rPr>
        <b/>
        <sz val="10"/>
        <rFont val="Arial"/>
        <family val="2"/>
      </rPr>
      <t>Elaborer</t>
    </r>
    <r>
      <rPr>
        <sz val="10"/>
        <rFont val="Arial"/>
        <family val="2"/>
      </rPr>
      <t xml:space="preserve"> le </t>
    </r>
    <r>
      <rPr>
        <b/>
        <sz val="10"/>
        <rFont val="Arial"/>
        <family val="2"/>
      </rPr>
      <t>projet d'établissement</t>
    </r>
    <r>
      <rPr>
        <sz val="10"/>
        <rFont val="Arial"/>
        <family val="2"/>
      </rPr>
      <t xml:space="preserve"> avec les professionnels en prenant en compte l'avis des résidents et/ou de leurs familles</t>
    </r>
  </si>
  <si>
    <r>
      <t xml:space="preserve">Valider le </t>
    </r>
    <r>
      <rPr>
        <b/>
        <sz val="10"/>
        <rFont val="Arial"/>
        <family val="2"/>
      </rPr>
      <t>projet d'établissement</t>
    </r>
  </si>
  <si>
    <r>
      <t xml:space="preserve">Evaluer et mettre à jour le </t>
    </r>
    <r>
      <rPr>
        <b/>
        <sz val="10"/>
        <rFont val="Arial"/>
        <family val="2"/>
      </rPr>
      <t xml:space="preserve">projet d'établissement </t>
    </r>
    <r>
      <rPr>
        <sz val="10"/>
        <rFont val="Arial"/>
        <family val="2"/>
      </rPr>
      <t xml:space="preserve"> au moins tous les 5 ans </t>
    </r>
  </si>
  <si>
    <r>
      <t xml:space="preserve">Initier le </t>
    </r>
    <r>
      <rPr>
        <b/>
        <sz val="10"/>
        <color indexed="63"/>
        <rFont val="Arial"/>
        <family val="2"/>
      </rPr>
      <t>projet personnalisé</t>
    </r>
    <r>
      <rPr>
        <sz val="10"/>
        <color indexed="63"/>
        <rFont val="Arial"/>
        <family val="2"/>
      </rPr>
      <t xml:space="preserve"> d'accompagnement avec le résident  </t>
    </r>
  </si>
  <si>
    <r>
      <t xml:space="preserve">- Formalisation des refus dans les dossiers de soins
- </t>
    </r>
    <r>
      <rPr>
        <b/>
        <sz val="10"/>
        <color indexed="63"/>
        <rFont val="Arial"/>
        <family val="2"/>
      </rPr>
      <t>Projet personnalisé</t>
    </r>
    <r>
      <rPr>
        <sz val="10"/>
        <color indexed="63"/>
        <rFont val="Arial"/>
        <family val="2"/>
      </rPr>
      <t xml:space="preserve">
- Transmissions ciblées</t>
    </r>
  </si>
  <si>
    <r>
      <rPr>
        <b/>
        <sz val="10"/>
        <color indexed="63"/>
        <rFont val="Arial"/>
        <family val="2"/>
      </rPr>
      <t>Définir</t>
    </r>
    <r>
      <rPr>
        <sz val="10"/>
        <color indexed="63"/>
        <rFont val="Arial"/>
        <family val="2"/>
      </rPr>
      <t xml:space="preserve"> et évaluer un </t>
    </r>
    <r>
      <rPr>
        <b/>
        <sz val="10"/>
        <color indexed="63"/>
        <rFont val="Arial"/>
        <family val="2"/>
      </rPr>
      <t>projet personnalisé</t>
    </r>
  </si>
  <si>
    <r>
      <t>Co-</t>
    </r>
    <r>
      <rPr>
        <b/>
        <sz val="10"/>
        <color indexed="63"/>
        <rFont val="Arial"/>
        <family val="2"/>
      </rPr>
      <t>élaborer</t>
    </r>
    <r>
      <rPr>
        <sz val="10"/>
        <color indexed="63"/>
        <rFont val="Arial"/>
        <family val="2"/>
      </rPr>
      <t xml:space="preserve"> un </t>
    </r>
    <r>
      <rPr>
        <b/>
        <sz val="10"/>
        <color indexed="63"/>
        <rFont val="Arial"/>
        <family val="2"/>
      </rPr>
      <t>projet personnalisé</t>
    </r>
    <r>
      <rPr>
        <sz val="10"/>
        <color indexed="63"/>
        <rFont val="Arial"/>
        <family val="2"/>
      </rPr>
      <t xml:space="preserve"> concret et réaliste avec des objectifs précis et des modalités de mise en œuvre réalisables en prenant en compte les choix, les intérêts et les capacités du résident et en associant la famille ou les proches.</t>
    </r>
  </si>
  <si>
    <r>
      <t xml:space="preserve">Remettre le </t>
    </r>
    <r>
      <rPr>
        <b/>
        <sz val="10"/>
        <rFont val="Arial"/>
        <family val="2"/>
      </rPr>
      <t>projet personnalisé</t>
    </r>
    <r>
      <rPr>
        <sz val="10"/>
        <rFont val="Arial"/>
        <family val="2"/>
      </rPr>
      <t xml:space="preserve"> au résident  </t>
    </r>
  </si>
  <si>
    <r>
      <t xml:space="preserve">Formaliser l'évaluation et l'ajustement du </t>
    </r>
    <r>
      <rPr>
        <b/>
        <sz val="10"/>
        <rFont val="Arial"/>
        <family val="2"/>
      </rPr>
      <t>projet personnalisé</t>
    </r>
    <r>
      <rPr>
        <sz val="10"/>
        <rFont val="Arial"/>
        <family val="2"/>
      </rPr>
      <t xml:space="preserve"> </t>
    </r>
  </si>
  <si>
    <r>
      <t xml:space="preserve">Mettre en oeuvre les </t>
    </r>
    <r>
      <rPr>
        <b/>
        <sz val="10"/>
        <color indexed="63"/>
        <rFont val="Arial"/>
        <family val="2"/>
      </rPr>
      <t>procédures</t>
    </r>
    <r>
      <rPr>
        <sz val="10"/>
        <color indexed="63"/>
        <rFont val="Arial"/>
        <family val="2"/>
      </rPr>
      <t xml:space="preserve"> spécifiques pour le circuit du linge</t>
    </r>
  </si>
  <si>
    <r>
      <t xml:space="preserve">Mettre en oeuvre les </t>
    </r>
    <r>
      <rPr>
        <b/>
        <sz val="10"/>
        <color indexed="63"/>
        <rFont val="Arial"/>
        <family val="2"/>
      </rPr>
      <t>procédures</t>
    </r>
    <r>
      <rPr>
        <sz val="10"/>
        <color indexed="63"/>
        <rFont val="Arial"/>
        <family val="2"/>
      </rPr>
      <t xml:space="preserve"> spécifiques pour les sols et surfaces</t>
    </r>
  </si>
  <si>
    <r>
      <t xml:space="preserve">Mettre en oeuvre les </t>
    </r>
    <r>
      <rPr>
        <b/>
        <sz val="10"/>
        <color indexed="63"/>
        <rFont val="Arial"/>
        <family val="2"/>
      </rPr>
      <t>procédures</t>
    </r>
    <r>
      <rPr>
        <sz val="10"/>
        <color indexed="63"/>
        <rFont val="Arial"/>
        <family val="2"/>
      </rPr>
      <t xml:space="preserve"> spécifiques pour le circuit des déchets </t>
    </r>
  </si>
  <si>
    <r>
      <t>Exemples</t>
    </r>
    <r>
      <rPr>
        <sz val="10"/>
        <color indexed="63"/>
        <rFont val="Arial"/>
        <family val="2"/>
      </rPr>
      <t xml:space="preserve"> : 
- </t>
    </r>
    <r>
      <rPr>
        <b/>
        <sz val="10"/>
        <color indexed="63"/>
        <rFont val="Arial"/>
        <family val="2"/>
      </rPr>
      <t>Procédures</t>
    </r>
    <r>
      <rPr>
        <sz val="10"/>
        <color indexed="63"/>
        <rFont val="Arial"/>
        <family val="2"/>
      </rPr>
      <t xml:space="preserve"> de lutte contre la dépression, les troubles de comportement, la maltraitance etc…
- </t>
    </r>
    <r>
      <rPr>
        <b/>
        <sz val="10"/>
        <color indexed="63"/>
        <rFont val="Arial"/>
        <family val="2"/>
      </rPr>
      <t>Procédure</t>
    </r>
    <r>
      <rPr>
        <sz val="10"/>
        <color indexed="63"/>
        <rFont val="Arial"/>
        <family val="2"/>
      </rPr>
      <t xml:space="preserve"> contention qui doit prévoir le refus éventuel du résident
- </t>
    </r>
    <r>
      <rPr>
        <b/>
        <sz val="10"/>
        <color indexed="63"/>
        <rFont val="Arial"/>
        <family val="2"/>
      </rPr>
      <t>Procédure</t>
    </r>
    <r>
      <rPr>
        <sz val="10"/>
        <color indexed="63"/>
        <rFont val="Arial"/>
        <family val="2"/>
      </rPr>
      <t xml:space="preserve"> chutes
- Sécurisation de l’établissement
- Procédure fugue</t>
    </r>
  </si>
  <si>
    <r>
      <t xml:space="preserve">S'assurer de l'appropriation des </t>
    </r>
    <r>
      <rPr>
        <b/>
        <sz val="10"/>
        <color indexed="63"/>
        <rFont val="Arial"/>
        <family val="2"/>
      </rPr>
      <t>procédures</t>
    </r>
    <r>
      <rPr>
        <sz val="10"/>
        <color indexed="63"/>
        <rFont val="Arial"/>
        <family val="2"/>
      </rPr>
      <t xml:space="preserve"> par les professionnels</t>
    </r>
  </si>
  <si>
    <r>
      <t xml:space="preserve">Formaliser et mettre en œuvre une </t>
    </r>
    <r>
      <rPr>
        <b/>
        <sz val="10"/>
        <color indexed="63"/>
        <rFont val="Arial"/>
        <family val="2"/>
      </rPr>
      <t>procédure</t>
    </r>
    <r>
      <rPr>
        <sz val="10"/>
        <color indexed="63"/>
        <rFont val="Arial"/>
        <family val="2"/>
      </rPr>
      <t xml:space="preserve"> de recrutement concertée et adaptée à la population accueillie</t>
    </r>
  </si>
  <si>
    <r>
      <t xml:space="preserve">- </t>
    </r>
    <r>
      <rPr>
        <b/>
        <sz val="10"/>
        <rFont val="Arial"/>
        <family val="2"/>
      </rPr>
      <t>Procédure</t>
    </r>
    <r>
      <rPr>
        <sz val="10"/>
        <rFont val="Arial"/>
        <family val="2"/>
      </rPr>
      <t xml:space="preserve">
- Entretien d'accueil/ accompagnement/ formation/ livret d'accueil/ tutorat…
</t>
    </r>
    <r>
      <rPr>
        <i/>
        <sz val="10"/>
        <rFont val="Arial"/>
        <family val="2"/>
      </rPr>
      <t>- Présentation du nouveau salarié aux résidents et aux équipes</t>
    </r>
  </si>
  <si>
    <r>
      <t xml:space="preserve">Rédiger la </t>
    </r>
    <r>
      <rPr>
        <b/>
        <sz val="10"/>
        <rFont val="Arial"/>
        <family val="2"/>
      </rPr>
      <t>procédure</t>
    </r>
    <r>
      <rPr>
        <sz val="10"/>
        <rFont val="Arial"/>
        <family val="2"/>
      </rPr>
      <t xml:space="preserve"> d'évaluation du personnel</t>
    </r>
  </si>
  <si>
    <r>
      <t xml:space="preserve">Suivre la </t>
    </r>
    <r>
      <rPr>
        <b/>
        <i/>
        <sz val="10"/>
        <color indexed="63"/>
        <rFont val="Arial"/>
        <family val="2"/>
      </rPr>
      <t>procédure</t>
    </r>
    <r>
      <rPr>
        <i/>
        <sz val="10"/>
        <color indexed="63"/>
        <rFont val="Arial"/>
        <family val="2"/>
      </rPr>
      <t xml:space="preserve"> de traitement de la maltraitance : Recueil des faits, protéger la victime, information du résident tout au long de la procédure, signalement à la justice et autorités compétentes, mesures disciplinaires et d'accompagnement du personnel,…</t>
    </r>
  </si>
  <si>
    <r>
      <t xml:space="preserve">Formaliser une </t>
    </r>
    <r>
      <rPr>
        <b/>
        <sz val="10"/>
        <color indexed="63"/>
        <rFont val="Arial"/>
        <family val="2"/>
      </rPr>
      <t>procédure</t>
    </r>
    <r>
      <rPr>
        <sz val="10"/>
        <color indexed="63"/>
        <rFont val="Arial"/>
        <family val="2"/>
      </rPr>
      <t xml:space="preserve"> de gestion de crise</t>
    </r>
  </si>
  <si>
    <r>
      <t xml:space="preserve">Rédiger la </t>
    </r>
    <r>
      <rPr>
        <b/>
        <sz val="10"/>
        <rFont val="Arial"/>
        <family val="2"/>
      </rPr>
      <t>procédure</t>
    </r>
    <r>
      <rPr>
        <sz val="10"/>
        <rFont val="Arial"/>
        <family val="0"/>
      </rPr>
      <t xml:space="preserve"> de réponse aux demandes de renseignements</t>
    </r>
  </si>
  <si>
    <r>
      <t xml:space="preserve">Mettre en œuvre la </t>
    </r>
    <r>
      <rPr>
        <b/>
        <sz val="10"/>
        <rFont val="Arial"/>
        <family val="2"/>
      </rPr>
      <t>procédure</t>
    </r>
    <r>
      <rPr>
        <sz val="10"/>
        <rFont val="Arial"/>
        <family val="2"/>
      </rPr>
      <t xml:space="preserve"> de réponse aux demandes de renseignements</t>
    </r>
  </si>
  <si>
    <r>
      <t xml:space="preserve">Rédiger la </t>
    </r>
    <r>
      <rPr>
        <b/>
        <sz val="10"/>
        <rFont val="Arial"/>
        <family val="2"/>
      </rPr>
      <t>procédure</t>
    </r>
    <r>
      <rPr>
        <sz val="10"/>
        <rFont val="Arial"/>
        <family val="0"/>
      </rPr>
      <t xml:space="preserve"> de pré-admission et d’admission </t>
    </r>
  </si>
  <si>
    <r>
      <t xml:space="preserve">Mettre en œuvre la </t>
    </r>
    <r>
      <rPr>
        <b/>
        <sz val="10"/>
        <color indexed="63"/>
        <rFont val="Arial"/>
        <family val="2"/>
      </rPr>
      <t>procédure</t>
    </r>
    <r>
      <rPr>
        <sz val="10"/>
        <color indexed="63"/>
        <rFont val="Arial"/>
        <family val="2"/>
      </rPr>
      <t xml:space="preserve"> de pré-admission et d’admission en collaboration avec le médecin coordonateur</t>
    </r>
  </si>
  <si>
    <r>
      <t xml:space="preserve">Rédiger les </t>
    </r>
    <r>
      <rPr>
        <b/>
        <sz val="10"/>
        <color indexed="63"/>
        <rFont val="Arial"/>
        <family val="2"/>
      </rPr>
      <t>procédures</t>
    </r>
    <r>
      <rPr>
        <sz val="10"/>
        <color indexed="63"/>
        <rFont val="Arial"/>
        <family val="2"/>
      </rPr>
      <t xml:space="preserve"> d’Accueil </t>
    </r>
  </si>
  <si>
    <r>
      <t xml:space="preserve">Mettre en œuvre une </t>
    </r>
    <r>
      <rPr>
        <b/>
        <sz val="10"/>
        <color indexed="63"/>
        <rFont val="Arial"/>
        <family val="2"/>
      </rPr>
      <t>procédure</t>
    </r>
    <r>
      <rPr>
        <sz val="10"/>
        <color indexed="63"/>
        <rFont val="Arial"/>
        <family val="2"/>
      </rPr>
      <t xml:space="preserve"> d'accueil personnalisé</t>
    </r>
  </si>
  <si>
    <r>
      <t xml:space="preserve">Expliquer les </t>
    </r>
    <r>
      <rPr>
        <b/>
        <sz val="10"/>
        <color indexed="63"/>
        <rFont val="Arial"/>
        <family val="2"/>
      </rPr>
      <t>procédures,</t>
    </r>
    <r>
      <rPr>
        <sz val="10"/>
        <color indexed="63"/>
        <rFont val="Arial"/>
        <family val="2"/>
      </rPr>
      <t xml:space="preserve"> juridiques et individuelles aux personnes succeptibles de bénéficier d'une mesure de protection</t>
    </r>
  </si>
  <si>
    <r>
      <rPr>
        <b/>
        <sz val="10"/>
        <rFont val="Arial"/>
        <family val="2"/>
      </rPr>
      <t>Définir</t>
    </r>
    <r>
      <rPr>
        <sz val="10"/>
        <rFont val="Arial"/>
        <family val="2"/>
      </rPr>
      <t xml:space="preserve"> les </t>
    </r>
    <r>
      <rPr>
        <b/>
        <sz val="10"/>
        <rFont val="Arial"/>
        <family val="2"/>
      </rPr>
      <t xml:space="preserve">profils des fonctions et des postes </t>
    </r>
    <r>
      <rPr>
        <sz val="10"/>
        <rFont val="Arial"/>
        <family val="2"/>
      </rPr>
      <t>en intégrant les missions et tâches attendues auprès du résident</t>
    </r>
  </si>
  <si>
    <r>
      <t xml:space="preserve">- </t>
    </r>
    <r>
      <rPr>
        <b/>
        <sz val="10"/>
        <color indexed="63"/>
        <rFont val="Arial"/>
        <family val="2"/>
      </rPr>
      <t xml:space="preserve">Projet de vie </t>
    </r>
    <r>
      <rPr>
        <sz val="10"/>
        <color indexed="63"/>
        <rFont val="Arial"/>
        <family val="2"/>
      </rPr>
      <t xml:space="preserve">de l’établissement
- Ateliers de soins esthétiques, de coiffure
- Vêtement personnel- Expression de l’usager
- Personnalisation du lieu de vie- Formation du personnel
- Gestion de l’argent de poche
- Favoriser le contact du résident avec l’extérieur (exemple : intervention des bénévoles etc….)
- Gestion du courrier- Accompagnement psychologique des résidents
- L’évaluateur devra </t>
    </r>
    <r>
      <rPr>
        <b/>
        <sz val="10"/>
        <color indexed="63"/>
        <rFont val="Arial"/>
        <family val="2"/>
      </rPr>
      <t>organiser</t>
    </r>
    <r>
      <rPr>
        <sz val="10"/>
        <color indexed="63"/>
        <rFont val="Arial"/>
        <family val="2"/>
      </rPr>
      <t xml:space="preserve"> des entretiens avec les résidents, des questionnaires de satisfaction</t>
    </r>
  </si>
  <si>
    <r>
      <t xml:space="preserve">- Recueil de données (voir annexe à l'onglet "check-list projet personnsalisé de ce </t>
    </r>
    <r>
      <rPr>
        <b/>
        <i/>
        <sz val="10"/>
        <rFont val="Arial"/>
        <family val="2"/>
      </rPr>
      <t>référentiel</t>
    </r>
    <r>
      <rPr>
        <i/>
        <sz val="10"/>
        <rFont val="Arial"/>
        <family val="2"/>
      </rPr>
      <t>")
- Prendre en compte l'analyse de la situation faite par la famille et les proches</t>
    </r>
  </si>
  <si>
    <r>
      <t xml:space="preserve">Voir annexe à l'onglet "PR- Projet personnalisé" de ce </t>
    </r>
    <r>
      <rPr>
        <b/>
        <sz val="10"/>
        <color indexed="63"/>
        <rFont val="Arial"/>
        <family val="2"/>
      </rPr>
      <t>référentiel</t>
    </r>
  </si>
  <si>
    <r>
      <t xml:space="preserve">- </t>
    </r>
    <r>
      <rPr>
        <b/>
        <sz val="10"/>
        <color indexed="63"/>
        <rFont val="Arial"/>
        <family val="2"/>
      </rPr>
      <t>Audits</t>
    </r>
    <r>
      <rPr>
        <sz val="10"/>
        <color indexed="63"/>
        <rFont val="Arial"/>
        <family val="2"/>
      </rPr>
      <t xml:space="preserve">
- </t>
    </r>
    <r>
      <rPr>
        <b/>
        <sz val="10"/>
        <color indexed="63"/>
        <rFont val="Arial"/>
        <family val="2"/>
      </rPr>
      <t>Référentiel</t>
    </r>
    <r>
      <rPr>
        <sz val="10"/>
        <color indexed="63"/>
        <rFont val="Arial"/>
        <family val="2"/>
      </rPr>
      <t xml:space="preserve"> VERONIQUE</t>
    </r>
  </si>
  <si>
    <r>
      <t xml:space="preserve">- Agent sécurité, </t>
    </r>
    <r>
      <rPr>
        <b/>
        <sz val="10"/>
        <rFont val="Arial"/>
        <family val="2"/>
      </rPr>
      <t>CHSCT</t>
    </r>
    <r>
      <rPr>
        <sz val="10"/>
        <rFont val="Arial"/>
        <family val="2"/>
      </rPr>
      <t xml:space="preserve">
- Document Unique
- </t>
    </r>
    <r>
      <rPr>
        <b/>
        <sz val="10"/>
        <rFont val="Arial"/>
        <family val="2"/>
      </rPr>
      <t>Cahier de sécurité</t>
    </r>
    <r>
      <rPr>
        <sz val="10"/>
        <rFont val="Arial"/>
        <family val="2"/>
      </rPr>
      <t xml:space="preserve">
- </t>
    </r>
    <r>
      <rPr>
        <b/>
        <sz val="10"/>
        <rFont val="Arial"/>
        <family val="2"/>
      </rPr>
      <t>Registre de sécurité</t>
    </r>
    <r>
      <rPr>
        <sz val="10"/>
        <rFont val="Arial"/>
        <family val="2"/>
      </rPr>
      <t xml:space="preserve">
- PV de la commission sécurité
- Groupes électrogènes
- Formations
…</t>
    </r>
  </si>
  <si>
    <r>
      <t xml:space="preserve">         - le </t>
    </r>
    <r>
      <rPr>
        <b/>
        <sz val="10"/>
        <rFont val="Arial"/>
        <family val="2"/>
      </rPr>
      <t>Règlement de fonctionnement</t>
    </r>
  </si>
  <si>
    <r>
      <t xml:space="preserve">         - le </t>
    </r>
    <r>
      <rPr>
        <b/>
        <sz val="10"/>
        <color indexed="63"/>
        <rFont val="Arial"/>
        <family val="2"/>
      </rPr>
      <t>Règlement de fonctionnement</t>
    </r>
  </si>
  <si>
    <r>
      <t xml:space="preserve">    - Le</t>
    </r>
    <r>
      <rPr>
        <b/>
        <sz val="10"/>
        <color indexed="63"/>
        <rFont val="Arial"/>
        <family val="2"/>
      </rPr>
      <t xml:space="preserve"> Règlement de fonctionnement</t>
    </r>
  </si>
  <si>
    <r>
      <t xml:space="preserve">Sensibiliser le personnel au respect de la charte des Droits et Libertés de la Personne Accueillie et du </t>
    </r>
    <r>
      <rPr>
        <b/>
        <sz val="10"/>
        <color indexed="63"/>
        <rFont val="Arial"/>
        <family val="2"/>
      </rPr>
      <t>règlement de fonctionnement</t>
    </r>
  </si>
  <si>
    <r>
      <t xml:space="preserve">- </t>
    </r>
    <r>
      <rPr>
        <b/>
        <sz val="10"/>
        <color indexed="63"/>
        <rFont val="Arial"/>
        <family val="2"/>
      </rPr>
      <t>Projet d'établissement</t>
    </r>
    <r>
      <rPr>
        <sz val="10"/>
        <color indexed="63"/>
        <rFont val="Arial"/>
        <family val="2"/>
      </rPr>
      <t xml:space="preserve">
- </t>
    </r>
    <r>
      <rPr>
        <b/>
        <sz val="10"/>
        <color indexed="63"/>
        <rFont val="Arial"/>
        <family val="2"/>
      </rPr>
      <t>Règlement de fonctionnement</t>
    </r>
    <r>
      <rPr>
        <sz val="10"/>
        <color indexed="63"/>
        <rFont val="Arial"/>
        <family val="2"/>
      </rPr>
      <t xml:space="preserve">
- Livret d'accueil
- </t>
    </r>
    <r>
      <rPr>
        <b/>
        <sz val="10"/>
        <color indexed="63"/>
        <rFont val="Arial"/>
        <family val="2"/>
      </rPr>
      <t>Contrat de séjour</t>
    </r>
  </si>
  <si>
    <r>
      <t>- C</t>
    </r>
    <r>
      <rPr>
        <i/>
        <sz val="10"/>
        <rFont val="Arial"/>
        <family val="2"/>
      </rPr>
      <t>irculaire n°195 du 6 juillet 2009
- Circulaire du 7 janvier 2010 : "instruction interministérielle DGAS/2C/DHOS/DSS/2010/06 du 7 ajnvier 2010 relative à l'application du volet médico-social du plan Alzheimer"</t>
    </r>
    <r>
      <rPr>
        <sz val="10"/>
        <rFont val="Arial"/>
        <family val="2"/>
      </rPr>
      <t xml:space="preserve">
- </t>
    </r>
    <r>
      <rPr>
        <b/>
        <sz val="10"/>
        <rFont val="Arial"/>
        <family val="2"/>
      </rPr>
      <t>Projet d'établissement</t>
    </r>
    <r>
      <rPr>
        <sz val="10"/>
        <rFont val="Arial"/>
        <family val="2"/>
      </rPr>
      <t xml:space="preserve">
- </t>
    </r>
    <r>
      <rPr>
        <b/>
        <sz val="10"/>
        <rFont val="Arial"/>
        <family val="2"/>
      </rPr>
      <t>Règlement de fonctionnement</t>
    </r>
    <r>
      <rPr>
        <sz val="10"/>
        <rFont val="Arial"/>
        <family val="2"/>
      </rPr>
      <t xml:space="preserve">
- Livret d'accueil
- </t>
    </r>
    <r>
      <rPr>
        <b/>
        <sz val="10"/>
        <rFont val="Arial"/>
        <family val="2"/>
      </rPr>
      <t>Contrat de séjour</t>
    </r>
    <r>
      <rPr>
        <sz val="10"/>
        <rFont val="Arial"/>
        <family val="2"/>
      </rPr>
      <t xml:space="preserve">
- Pour les PASA et UHR : Formation du personnel/ Constitution d'équipes spécifiques/ programmes d'activités thérapeutiques</t>
    </r>
  </si>
  <si>
    <r>
      <t xml:space="preserve">- La </t>
    </r>
    <r>
      <rPr>
        <b/>
        <i/>
        <sz val="10"/>
        <color indexed="63"/>
        <rFont val="Arial"/>
        <family val="2"/>
      </rPr>
      <t>procédure</t>
    </r>
    <r>
      <rPr>
        <i/>
        <sz val="10"/>
        <color indexed="63"/>
        <rFont val="Arial"/>
        <family val="2"/>
      </rPr>
      <t xml:space="preserve"> doit prévoir au minimum la gestion de l'annonce en interne d'un fait de maltraitance particulièrement grave et </t>
    </r>
    <r>
      <rPr>
        <b/>
        <i/>
        <sz val="10"/>
        <color indexed="63"/>
        <rFont val="Arial"/>
        <family val="2"/>
      </rPr>
      <t>l'organisation</t>
    </r>
    <r>
      <rPr>
        <i/>
        <sz val="10"/>
        <color indexed="63"/>
        <rFont val="Arial"/>
        <family val="2"/>
      </rPr>
      <t xml:space="preserve"> à mettre en place (le référent désigné, une cellule de crise etc…).
- Analyser les causes et corriger les dysfonctionnements.</t>
    </r>
  </si>
  <si>
    <r>
      <t>Missions:</t>
    </r>
    <r>
      <rPr>
        <i/>
        <sz val="10"/>
        <rFont val="Arial"/>
        <family val="2"/>
      </rPr>
      <t xml:space="preserve"> Pilotage du </t>
    </r>
    <r>
      <rPr>
        <b/>
        <i/>
        <sz val="10"/>
        <rFont val="Arial"/>
        <family val="2"/>
      </rPr>
      <t>projet de soins</t>
    </r>
    <r>
      <rPr>
        <i/>
        <sz val="10"/>
        <rFont val="Arial"/>
        <family val="2"/>
      </rPr>
      <t xml:space="preserve">, Permanence, Coordination médicale, Rapport d'activité annuel, avis sur l'admission, formation, information etc…
</t>
    </r>
    <r>
      <rPr>
        <i/>
        <u val="single"/>
        <sz val="10"/>
        <rFont val="Arial"/>
        <family val="2"/>
      </rPr>
      <t xml:space="preserve">Participation à la vie de l'établissement </t>
    </r>
    <r>
      <rPr>
        <i/>
        <sz val="10"/>
        <rFont val="Arial"/>
        <family val="2"/>
      </rPr>
      <t xml:space="preserve">: élaboration </t>
    </r>
    <r>
      <rPr>
        <b/>
        <i/>
        <sz val="10"/>
        <rFont val="Arial"/>
        <family val="2"/>
      </rPr>
      <t>projet d'établissement</t>
    </r>
    <r>
      <rPr>
        <i/>
        <sz val="10"/>
        <rFont val="Arial"/>
        <family val="2"/>
      </rPr>
      <t xml:space="preserve">, réunions de direction, réunions avec intervenants extérieurs, élaboration des </t>
    </r>
    <r>
      <rPr>
        <b/>
        <i/>
        <sz val="10"/>
        <rFont val="Arial"/>
        <family val="2"/>
      </rPr>
      <t>procédures</t>
    </r>
    <r>
      <rPr>
        <i/>
        <sz val="10"/>
        <rFont val="Arial"/>
        <family val="2"/>
      </rPr>
      <t xml:space="preserve"> de soins, rencontres famille/ médecin, commission </t>
    </r>
    <r>
      <rPr>
        <b/>
        <i/>
        <sz val="10"/>
        <rFont val="Arial"/>
        <family val="2"/>
      </rPr>
      <t>gérontologique</t>
    </r>
    <r>
      <rPr>
        <i/>
        <sz val="10"/>
        <rFont val="Arial"/>
        <family val="2"/>
      </rPr>
      <t>, etc....</t>
    </r>
  </si>
  <si>
    <r>
      <t xml:space="preserve">- Formation
- </t>
    </r>
    <r>
      <rPr>
        <b/>
        <sz val="10"/>
        <color indexed="63"/>
        <rFont val="Arial"/>
        <family val="2"/>
      </rPr>
      <t>Procédure</t>
    </r>
    <r>
      <rPr>
        <sz val="10"/>
        <color indexed="63"/>
        <rFont val="Arial"/>
        <family val="2"/>
      </rPr>
      <t xml:space="preserve">
- </t>
    </r>
    <r>
      <rPr>
        <b/>
        <sz val="10"/>
        <color indexed="63"/>
        <rFont val="Arial"/>
        <family val="2"/>
      </rPr>
      <t>Soins palliatifs</t>
    </r>
    <r>
      <rPr>
        <sz val="10"/>
        <color indexed="63"/>
        <rFont val="Arial"/>
        <family val="2"/>
      </rPr>
      <t xml:space="preserve">
- Convention avec les équipes mobiles de </t>
    </r>
    <r>
      <rPr>
        <b/>
        <sz val="10"/>
        <color indexed="63"/>
        <rFont val="Arial"/>
        <family val="2"/>
      </rPr>
      <t>soins palliatifs</t>
    </r>
    <r>
      <rPr>
        <sz val="10"/>
        <color indexed="63"/>
        <rFont val="Arial"/>
        <family val="2"/>
      </rPr>
      <t xml:space="preserve">
- Hospitalisation A Domicile</t>
    </r>
  </si>
  <si>
    <r>
      <t xml:space="preserve">- Doter les professionnels d'outils conçus collectivement de recueil et de </t>
    </r>
    <r>
      <rPr>
        <b/>
        <sz val="10"/>
        <color indexed="63"/>
        <rFont val="Arial"/>
        <family val="2"/>
      </rPr>
      <t>suivi</t>
    </r>
    <r>
      <rPr>
        <sz val="10"/>
        <color indexed="63"/>
        <rFont val="Arial"/>
        <family val="2"/>
      </rPr>
      <t xml:space="preserve">
- Ecrire une </t>
    </r>
    <r>
      <rPr>
        <b/>
        <sz val="10"/>
        <color indexed="63"/>
        <rFont val="Arial"/>
        <family val="2"/>
      </rPr>
      <t>procédure</t>
    </r>
    <r>
      <rPr>
        <sz val="10"/>
        <color indexed="63"/>
        <rFont val="Arial"/>
        <family val="2"/>
      </rPr>
      <t xml:space="preserve">
- Instituer des temps dédiés à ce sujet</t>
    </r>
  </si>
  <si>
    <r>
      <t xml:space="preserve">Assurer le </t>
    </r>
    <r>
      <rPr>
        <b/>
        <sz val="10"/>
        <color indexed="63"/>
        <rFont val="Arial"/>
        <family val="2"/>
      </rPr>
      <t>suivi</t>
    </r>
    <r>
      <rPr>
        <sz val="10"/>
        <color indexed="63"/>
        <rFont val="Arial"/>
        <family val="2"/>
      </rPr>
      <t xml:space="preserve"> de la prise effective des boissons et aliments</t>
    </r>
  </si>
  <si>
    <r>
      <t xml:space="preserve">Assurer la tenue et le </t>
    </r>
    <r>
      <rPr>
        <b/>
        <sz val="10"/>
        <rFont val="Arial"/>
        <family val="2"/>
      </rPr>
      <t>suivi</t>
    </r>
    <r>
      <rPr>
        <sz val="10"/>
        <rFont val="Arial"/>
        <family val="2"/>
      </rPr>
      <t xml:space="preserve"> du dossier de soins
           - dossier médical</t>
    </r>
  </si>
  <si>
    <r>
      <t>L</t>
    </r>
    <r>
      <rPr>
        <b/>
        <sz val="10"/>
        <rFont val="Arial"/>
        <family val="2"/>
      </rPr>
      <t>’infirmier(e) référent(e )</t>
    </r>
    <r>
      <rPr>
        <sz val="10"/>
        <rFont val="Arial"/>
        <family val="2"/>
      </rPr>
      <t xml:space="preserve">
         - assure la tenue et le </t>
    </r>
    <r>
      <rPr>
        <b/>
        <sz val="10"/>
        <rFont val="Arial"/>
        <family val="2"/>
      </rPr>
      <t>suivi</t>
    </r>
    <r>
      <rPr>
        <sz val="10"/>
        <rFont val="Arial"/>
        <family val="2"/>
      </rPr>
      <t xml:space="preserve"> du dossier de soins </t>
    </r>
  </si>
  <si>
    <r>
      <t xml:space="preserve">- </t>
    </r>
    <r>
      <rPr>
        <b/>
        <sz val="10"/>
        <color indexed="63"/>
        <rFont val="Arial"/>
        <family val="2"/>
      </rPr>
      <t>Projet d'établissement</t>
    </r>
    <r>
      <rPr>
        <sz val="10"/>
        <color indexed="63"/>
        <rFont val="Arial"/>
        <family val="2"/>
      </rPr>
      <t xml:space="preserve"> …
</t>
    </r>
    <r>
      <rPr>
        <i/>
        <sz val="10"/>
        <color indexed="63"/>
        <rFont val="Arial"/>
        <family val="2"/>
      </rPr>
      <t xml:space="preserve">- Mettre en place les outils de </t>
    </r>
    <r>
      <rPr>
        <b/>
        <i/>
        <sz val="10"/>
        <color indexed="63"/>
        <rFont val="Arial"/>
        <family val="2"/>
      </rPr>
      <t>traçabilité</t>
    </r>
  </si>
  <si>
    <r>
      <t xml:space="preserve">- Méthode RABC (Analyse du Risque et Contrôle de Biocontamination)
- Plan de formation
- </t>
    </r>
    <r>
      <rPr>
        <b/>
        <sz val="10"/>
        <color indexed="63"/>
        <rFont val="Arial"/>
        <family val="2"/>
      </rPr>
      <t>Traçabilité</t>
    </r>
  </si>
  <si>
    <r>
      <t>-</t>
    </r>
    <r>
      <rPr>
        <b/>
        <sz val="10"/>
        <color indexed="63"/>
        <rFont val="Arial"/>
        <family val="2"/>
      </rPr>
      <t xml:space="preserve"> DASRI</t>
    </r>
    <r>
      <rPr>
        <sz val="10"/>
        <color indexed="63"/>
        <rFont val="Arial"/>
        <family val="2"/>
      </rPr>
      <t xml:space="preserve"> (Déchet d'activité de soins à risques infectieux)
- Déchets autres
- Tri sélectif
- </t>
    </r>
    <r>
      <rPr>
        <b/>
        <sz val="10"/>
        <color indexed="63"/>
        <rFont val="Arial"/>
        <family val="2"/>
      </rPr>
      <t>Traçabilité</t>
    </r>
    <r>
      <rPr>
        <sz val="10"/>
        <color indexed="63"/>
        <rFont val="Arial"/>
        <family val="2"/>
      </rPr>
      <t xml:space="preserve">
- Formation</t>
    </r>
  </si>
  <si>
    <r>
      <t xml:space="preserve">- Enregistrement des besoins, des attentes et de l'histoire de vie du résident dans un dossier individuel
- Enregistrement de l'évaluation de l'autonomie, prise en charge globale, aides techniques…
- Réunions de synthèse
- </t>
    </r>
    <r>
      <rPr>
        <b/>
        <sz val="10"/>
        <color indexed="63"/>
        <rFont val="Arial"/>
        <family val="2"/>
      </rPr>
      <t>Traçabilité</t>
    </r>
    <r>
      <rPr>
        <sz val="10"/>
        <color indexed="63"/>
        <rFont val="Arial"/>
        <family val="2"/>
      </rPr>
      <t xml:space="preserve">
- Accessibilités des informations aux professionnels, au résident et à sa famille</t>
    </r>
  </si>
  <si>
    <t>Un Comité de pilotage est mis en place. Il est composé de représentants des autorités compétentes et financeurs (ARS Délégation Territoriale de la Loire, Conseil général de la Loire), d'établissement d'hébergement des personnes âgées, des foyers logements, du CODERPA Loire et de l'AFPI. Il est animé par le Conseil général de la Loire et l'ARS.</t>
  </si>
  <si>
    <t>Le Conseil général de la Loire et l'ARS assurent la veille documentaire et réunit le comité de pilotage dès que nécessaire. Néanmoins, le comité de pilotage se réunit au minimum une fois par an pour la révision de l'outil.</t>
  </si>
  <si>
    <r>
      <t xml:space="preserve">Etre à l'écoute des requêtes des résidents et de leurs proches quelle que soit leur difficulté d'expression et ce jusqu'à la </t>
    </r>
    <r>
      <rPr>
        <b/>
        <sz val="10"/>
        <color indexed="63"/>
        <rFont val="Arial"/>
        <family val="2"/>
      </rPr>
      <t>fin de vie</t>
    </r>
  </si>
  <si>
    <r>
      <t xml:space="preserve">Mettre en place un </t>
    </r>
    <r>
      <rPr>
        <b/>
        <sz val="10"/>
        <color indexed="63"/>
        <rFont val="Arial"/>
        <family val="2"/>
      </rPr>
      <t xml:space="preserve">accompagnement de fin de vie </t>
    </r>
    <r>
      <rPr>
        <sz val="10"/>
        <color indexed="63"/>
        <rFont val="Arial"/>
        <family val="2"/>
      </rPr>
      <t xml:space="preserve">                                           </t>
    </r>
  </si>
  <si>
    <r>
      <t xml:space="preserve">- Rappeler les différentes formes de maltraitance
- Intégrer les missions de </t>
    </r>
    <r>
      <rPr>
        <b/>
        <i/>
        <sz val="10"/>
        <color indexed="63"/>
        <rFont val="Arial"/>
        <family val="2"/>
      </rPr>
      <t>prévention</t>
    </r>
    <r>
      <rPr>
        <i/>
        <sz val="10"/>
        <color indexed="63"/>
        <rFont val="Arial"/>
        <family val="2"/>
      </rPr>
      <t xml:space="preserve"> dans les fiches de poste des cadres
- Positionner les cadres intermédiaires dans un rôle d'accompagnement et d'ajustement des pratiques
- Rappeler les obligations légales de signalement
- Information/ formation sur le savoir être, savoir faire/ gestion des conduites violentes au sein de l'établissement...</t>
    </r>
  </si>
  <si>
    <r>
      <t xml:space="preserve">- Consigner dans les documents d'accueil (livret d'accueil, </t>
    </r>
    <r>
      <rPr>
        <b/>
        <sz val="10"/>
        <color indexed="63"/>
        <rFont val="Arial"/>
        <family val="2"/>
      </rPr>
      <t>règlement de fonctionnement</t>
    </r>
    <r>
      <rPr>
        <sz val="10"/>
        <color indexed="63"/>
        <rFont val="Arial"/>
        <family val="2"/>
      </rPr>
      <t xml:space="preserve">, </t>
    </r>
    <r>
      <rPr>
        <b/>
        <sz val="10"/>
        <color indexed="63"/>
        <rFont val="Arial"/>
        <family val="2"/>
      </rPr>
      <t>contrat de séjour</t>
    </r>
    <r>
      <rPr>
        <sz val="10"/>
        <color indexed="63"/>
        <rFont val="Arial"/>
        <family val="2"/>
      </rPr>
      <t xml:space="preserve">) et sensibiliser tout au long du séjour sur les dispositions prises par la direction en matière de </t>
    </r>
    <r>
      <rPr>
        <b/>
        <sz val="10"/>
        <color indexed="63"/>
        <rFont val="Arial"/>
        <family val="2"/>
      </rPr>
      <t>prévention</t>
    </r>
    <r>
      <rPr>
        <sz val="10"/>
        <color indexed="63"/>
        <rFont val="Arial"/>
        <family val="2"/>
      </rPr>
      <t xml:space="preserve"> des risques de maltraitance.
- Rendre compte des dispositions au sein des instances représentatives ou de consultation des usagers (CVS)</t>
    </r>
  </si>
  <si>
    <r>
      <t xml:space="preserve">Mettre en place les </t>
    </r>
    <r>
      <rPr>
        <b/>
        <sz val="10"/>
        <color indexed="63"/>
        <rFont val="Arial"/>
        <family val="2"/>
      </rPr>
      <t>procédures</t>
    </r>
    <r>
      <rPr>
        <sz val="10"/>
        <color indexed="63"/>
        <rFont val="Arial"/>
        <family val="2"/>
      </rPr>
      <t xml:space="preserve"> de </t>
    </r>
    <r>
      <rPr>
        <b/>
        <sz val="10"/>
        <color indexed="63"/>
        <rFont val="Arial"/>
        <family val="2"/>
      </rPr>
      <t>prévention,</t>
    </r>
    <r>
      <rPr>
        <sz val="10"/>
        <color indexed="63"/>
        <rFont val="Arial"/>
        <family val="2"/>
      </rPr>
      <t xml:space="preserve"> de prise en charge dans le cadre d'un </t>
    </r>
    <r>
      <rPr>
        <b/>
        <sz val="10"/>
        <color indexed="63"/>
        <rFont val="Arial"/>
        <family val="2"/>
      </rPr>
      <t>suivi</t>
    </r>
    <r>
      <rPr>
        <sz val="10"/>
        <color indexed="63"/>
        <rFont val="Arial"/>
        <family val="2"/>
      </rPr>
      <t xml:space="preserve"> individualisé</t>
    </r>
  </si>
  <si>
    <r>
      <t xml:space="preserve">- Projet social
- Outils de Gestion Prévisionnelles des Emplois et des Compétences (GPEC)
- Bilan social: Pyramide des âges, arrêts de travail, absentéïsme, qualification, </t>
    </r>
    <r>
      <rPr>
        <b/>
        <sz val="10"/>
        <rFont val="Arial"/>
        <family val="2"/>
      </rPr>
      <t>prévention</t>
    </r>
    <r>
      <rPr>
        <sz val="10"/>
        <rFont val="Arial"/>
        <family val="2"/>
      </rPr>
      <t xml:space="preserve"> des risques professionnels, temps de travail…</t>
    </r>
  </si>
  <si>
    <r>
      <t xml:space="preserve">- </t>
    </r>
    <r>
      <rPr>
        <b/>
        <sz val="10"/>
        <rFont val="Arial"/>
        <family val="2"/>
      </rPr>
      <t>HACCP</t>
    </r>
    <r>
      <rPr>
        <sz val="10"/>
        <rFont val="Arial"/>
        <family val="2"/>
      </rPr>
      <t xml:space="preserve"> (Analyse des dangers - points critiques pour leur maîtrise)
- </t>
    </r>
    <r>
      <rPr>
        <b/>
        <sz val="10"/>
        <rFont val="Arial"/>
        <family val="2"/>
      </rPr>
      <t>RABC</t>
    </r>
    <r>
      <rPr>
        <sz val="10"/>
        <rFont val="Arial"/>
        <family val="2"/>
      </rPr>
      <t xml:space="preserve">
- Plan de Continuité de l'Activité (PCA)
- </t>
    </r>
    <r>
      <rPr>
        <b/>
        <sz val="10"/>
        <rFont val="Arial"/>
        <family val="2"/>
      </rPr>
      <t>Prévention</t>
    </r>
    <r>
      <rPr>
        <sz val="10"/>
        <rFont val="Arial"/>
        <family val="2"/>
      </rPr>
      <t xml:space="preserve"> des risques infectieux
 PV des contrôles vétérinaires
- …</t>
    </r>
  </si>
  <si>
    <r>
      <t xml:space="preserve">Informer et former  les cadres dès leur prise de fonction sur les missions liées à la </t>
    </r>
    <r>
      <rPr>
        <b/>
        <sz val="10"/>
        <color indexed="63"/>
        <rFont val="Arial"/>
        <family val="2"/>
      </rPr>
      <t>prévention,</t>
    </r>
    <r>
      <rPr>
        <sz val="10"/>
        <color indexed="63"/>
        <rFont val="Arial"/>
        <family val="2"/>
      </rPr>
      <t xml:space="preserve"> au repèrage, au traitement et au signalement de la maltraitance</t>
    </r>
  </si>
  <si>
    <r>
      <rPr>
        <b/>
        <sz val="10"/>
        <rFont val="Arial"/>
        <family val="2"/>
      </rPr>
      <t>Organiser</t>
    </r>
    <r>
      <rPr>
        <sz val="10"/>
        <rFont val="Arial"/>
        <family val="2"/>
      </rPr>
      <t xml:space="preserve"> la communication individuelle et collective pour favoriser la culture </t>
    </r>
    <r>
      <rPr>
        <b/>
        <sz val="10"/>
        <rFont val="Arial"/>
        <family val="2"/>
      </rPr>
      <t>participative</t>
    </r>
  </si>
  <si>
    <t>PROJET D'ETABLISSEMENT :</t>
  </si>
  <si>
    <t>( POUR AUTO-EVALUATION ET AUDIT)</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</si>
</sst>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0"/>
    <numFmt numFmtId="173" formatCode="0.000000000"/>
    <numFmt numFmtId="174" formatCode="0.0000000000"/>
    <numFmt numFmtId="175" formatCode="0.00000000000"/>
    <numFmt numFmtId="176" formatCode="0.0000000"/>
    <numFmt numFmtId="177" formatCode="0.000000"/>
    <numFmt numFmtId="178" formatCode="0.00000"/>
    <numFmt numFmtId="179" formatCode="0.0000"/>
    <numFmt numFmtId="180" formatCode="0.000"/>
    <numFmt numFmtId="181" formatCode="0.0"/>
    <numFmt numFmtId="182" formatCode="0.0%"/>
    <numFmt numFmtId="183" formatCode="#,##0.0"/>
    <numFmt numFmtId="184" formatCode="_-* #,##0.000\ _F_-;\-* #,##0.000\ _F_-;_-* &quot;-&quot;??\ _F_-;_-@_-"/>
    <numFmt numFmtId="185" formatCode="_-* #,##0.0000\ _F_-;\-* #,##0.0000\ _F_-;_-* &quot;-&quot;??\ _F_-;_-@_-"/>
    <numFmt numFmtId="186" formatCode="_-* #,##0.00000\ _F_-;\-* #,##0.00000\ _F_-;_-* &quot;-&quot;??\ _F_-;_-@_-"/>
    <numFmt numFmtId="187" formatCode="_-* #,##0.0\ _F_-;\-* #,##0.0\ _F_-;_-* &quot;-&quot;??\ _F_-;_-@_-"/>
    <numFmt numFmtId="188" formatCode="_-* #,##0\ _F_-;\-* #,##0\ _F_-;_-* &quot;-&quot;??\ _F_-;_-@_-"/>
    <numFmt numFmtId="189" formatCode="d/m/yy"/>
    <numFmt numFmtId="190" formatCode="&quot;Vrai&quot;;&quot;Vrai&quot;;&quot;Faux&quot;"/>
    <numFmt numFmtId="191" formatCode="&quot;Actif&quot;;&quot;Actif&quot;;&quot;Inactif&quot;"/>
    <numFmt numFmtId="192" formatCode="[$€-2]\ #,##0.00_);[Red]\([$€-2]\ #,##0.00\)"/>
  </numFmts>
  <fonts count="116">
    <font>
      <sz val="10"/>
      <name val="Arial"/>
      <family val="0"/>
    </font>
    <font>
      <b/>
      <sz val="10"/>
      <name val="Arial"/>
      <family val="0"/>
    </font>
    <font>
      <i/>
      <sz val="10"/>
      <name val="Arial"/>
      <family val="0"/>
    </font>
    <font>
      <b/>
      <i/>
      <sz val="10"/>
      <name val="Arial"/>
      <family val="0"/>
    </font>
    <font>
      <b/>
      <sz val="12"/>
      <name val="ARIAL"/>
      <family val="2"/>
    </font>
    <font>
      <b/>
      <sz val="14"/>
      <name val="Arial"/>
      <family val="2"/>
    </font>
    <font>
      <sz val="9"/>
      <name val="Arial"/>
      <family val="2"/>
    </font>
    <font>
      <sz val="12"/>
      <name val="Arial"/>
      <family val="2"/>
    </font>
    <font>
      <b/>
      <sz val="10"/>
      <color indexed="8"/>
      <name val="Arial"/>
      <family val="2"/>
    </font>
    <font>
      <sz val="10"/>
      <color indexed="8"/>
      <name val="Arial"/>
      <family val="2"/>
    </font>
    <font>
      <sz val="9"/>
      <name val="Arial Narrow"/>
      <family val="2"/>
    </font>
    <font>
      <sz val="10"/>
      <name val="Arial Narrow"/>
      <family val="2"/>
    </font>
    <font>
      <sz val="10"/>
      <color indexed="50"/>
      <name val="Arial"/>
      <family val="2"/>
    </font>
    <font>
      <b/>
      <sz val="12"/>
      <color indexed="10"/>
      <name val="Arial"/>
      <family val="2"/>
    </font>
    <font>
      <sz val="20"/>
      <name val="Arial"/>
      <family val="2"/>
    </font>
    <font>
      <b/>
      <sz val="10"/>
      <color indexed="48"/>
      <name val="Arial"/>
      <family val="2"/>
    </font>
    <font>
      <b/>
      <sz val="22"/>
      <name val="Arial"/>
      <family val="2"/>
    </font>
    <font>
      <b/>
      <sz val="20"/>
      <name val="Arial"/>
      <family val="2"/>
    </font>
    <font>
      <b/>
      <sz val="12"/>
      <color indexed="8"/>
      <name val="Arial"/>
      <family val="2"/>
    </font>
    <font>
      <u val="single"/>
      <sz val="10"/>
      <color indexed="12"/>
      <name val="Arial"/>
      <family val="2"/>
    </font>
    <font>
      <u val="single"/>
      <sz val="10"/>
      <color indexed="36"/>
      <name val="Arial"/>
      <family val="2"/>
    </font>
    <font>
      <b/>
      <sz val="10"/>
      <color indexed="10"/>
      <name val="Arial"/>
      <family val="2"/>
    </font>
    <font>
      <sz val="10"/>
      <color indexed="10"/>
      <name val="Arial"/>
      <family val="2"/>
    </font>
    <font>
      <b/>
      <sz val="12"/>
      <color indexed="18"/>
      <name val="Arial"/>
      <family val="2"/>
    </font>
    <font>
      <sz val="12"/>
      <color indexed="18"/>
      <name val="ARIAL"/>
      <family val="2"/>
    </font>
    <font>
      <b/>
      <u val="single"/>
      <sz val="12"/>
      <color indexed="18"/>
      <name val="ARIAL"/>
      <family val="2"/>
    </font>
    <font>
      <b/>
      <sz val="16"/>
      <color indexed="18"/>
      <name val="Arial Black"/>
      <family val="2"/>
    </font>
    <font>
      <b/>
      <sz val="14"/>
      <color indexed="18"/>
      <name val="Arial"/>
      <family val="2"/>
    </font>
    <font>
      <b/>
      <sz val="22"/>
      <color indexed="18"/>
      <name val="Arial Black"/>
      <family val="2"/>
    </font>
    <font>
      <b/>
      <sz val="12"/>
      <color indexed="17"/>
      <name val="ARIAL"/>
      <family val="2"/>
    </font>
    <font>
      <sz val="12"/>
      <color indexed="17"/>
      <name val="ARIAL"/>
      <family val="2"/>
    </font>
    <font>
      <b/>
      <sz val="10"/>
      <color indexed="17"/>
      <name val="Arial"/>
      <family val="2"/>
    </font>
    <font>
      <b/>
      <sz val="14"/>
      <color indexed="56"/>
      <name val="Arial"/>
      <family val="2"/>
    </font>
    <font>
      <b/>
      <sz val="20"/>
      <color indexed="18"/>
      <name val="Arial Black"/>
      <family val="2"/>
    </font>
    <font>
      <b/>
      <sz val="10"/>
      <color indexed="18"/>
      <name val="Arial"/>
      <family val="2"/>
    </font>
    <font>
      <b/>
      <sz val="16"/>
      <color indexed="18"/>
      <name val="Arial"/>
      <family val="2"/>
    </font>
    <font>
      <sz val="8"/>
      <name val="Arial"/>
      <family val="2"/>
    </font>
    <font>
      <sz val="10"/>
      <color indexed="12"/>
      <name val="ARIAL"/>
      <family val="2"/>
    </font>
    <font>
      <strike/>
      <sz val="10"/>
      <name val="Arial"/>
      <family val="2"/>
    </font>
    <font>
      <i/>
      <sz val="10"/>
      <color indexed="14"/>
      <name val="ARIAL"/>
      <family val="2"/>
    </font>
    <font>
      <b/>
      <sz val="10"/>
      <color indexed="63"/>
      <name val="Arial"/>
      <family val="2"/>
    </font>
    <font>
      <sz val="10"/>
      <color indexed="63"/>
      <name val="Arial"/>
      <family val="2"/>
    </font>
    <font>
      <b/>
      <i/>
      <sz val="10"/>
      <color indexed="63"/>
      <name val="Arial"/>
      <family val="2"/>
    </font>
    <font>
      <i/>
      <sz val="10"/>
      <color indexed="63"/>
      <name val="Arial"/>
      <family val="2"/>
    </font>
    <font>
      <u val="single"/>
      <sz val="10"/>
      <color indexed="63"/>
      <name val="Arial"/>
      <family val="2"/>
    </font>
    <font>
      <strike/>
      <sz val="10"/>
      <color indexed="63"/>
      <name val="Arial"/>
      <family val="2"/>
    </font>
    <font>
      <u val="single"/>
      <sz val="10"/>
      <name val="Arial"/>
      <family val="2"/>
    </font>
    <font>
      <b/>
      <strike/>
      <sz val="12"/>
      <name val="Arial"/>
      <family val="2"/>
    </font>
    <font>
      <strike/>
      <sz val="10"/>
      <color indexed="10"/>
      <name val="Arial"/>
      <family val="2"/>
    </font>
    <font>
      <i/>
      <u val="single"/>
      <sz val="10"/>
      <name val="Arial"/>
      <family val="2"/>
    </font>
    <font>
      <sz val="8"/>
      <name val="Arial Narrow"/>
      <family val="2"/>
    </font>
    <font>
      <b/>
      <sz val="12"/>
      <color indexed="18"/>
      <name val="Arial Black"/>
      <family val="2"/>
    </font>
    <font>
      <sz val="14"/>
      <name val="Arial Black"/>
      <family val="2"/>
    </font>
    <font>
      <sz val="10"/>
      <color indexed="48"/>
      <name val="Arial"/>
      <family val="2"/>
    </font>
    <font>
      <sz val="14"/>
      <name val="Arial"/>
      <family val="2"/>
    </font>
    <font>
      <b/>
      <sz val="7"/>
      <name val="Times New Roman"/>
      <family val="1"/>
    </font>
    <font>
      <b/>
      <u val="single"/>
      <sz val="12"/>
      <name val="Arial"/>
      <family val="2"/>
    </font>
    <font>
      <sz val="12"/>
      <name val="Webdings"/>
      <family val="1"/>
    </font>
    <font>
      <sz val="12"/>
      <name val="Calibri"/>
      <family val="2"/>
    </font>
    <font>
      <b/>
      <sz val="12"/>
      <name val="Calibri"/>
      <family val="2"/>
    </font>
    <font>
      <b/>
      <sz val="11"/>
      <color indexed="18"/>
      <name val="Arial"/>
      <family val="2"/>
    </font>
    <font>
      <sz val="11"/>
      <name val="Arial"/>
      <family val="2"/>
    </font>
    <font>
      <b/>
      <sz val="11"/>
      <name val="ARIAL"/>
      <family val="2"/>
    </font>
    <font>
      <i/>
      <sz val="14"/>
      <name val="Arial"/>
      <family val="2"/>
    </font>
    <font>
      <b/>
      <sz val="5.25"/>
      <color indexed="8"/>
      <name val="Arial"/>
      <family val="0"/>
    </font>
    <font>
      <b/>
      <sz val="8"/>
      <color indexed="10"/>
      <name val="Arial"/>
      <family val="0"/>
    </font>
    <font>
      <b/>
      <sz val="5.25"/>
      <color indexed="12"/>
      <name val="Arial"/>
      <family val="0"/>
    </font>
    <font>
      <b/>
      <sz val="8"/>
      <color indexed="8"/>
      <name val="Arial"/>
      <family val="0"/>
    </font>
    <font>
      <sz val="9.5"/>
      <color indexed="8"/>
      <name val="Arial"/>
      <family val="0"/>
    </font>
    <font>
      <b/>
      <sz val="5.75"/>
      <color indexed="8"/>
      <name val="Arial"/>
      <family val="0"/>
    </font>
    <font>
      <sz val="23.5"/>
      <color indexed="8"/>
      <name val="Arial"/>
      <family val="0"/>
    </font>
    <font>
      <sz val="6"/>
      <color indexed="8"/>
      <name val="Arial"/>
      <family val="0"/>
    </font>
    <font>
      <b/>
      <sz val="10.5"/>
      <color indexed="8"/>
      <name val="Arial"/>
      <family val="0"/>
    </font>
    <font>
      <b/>
      <sz val="6"/>
      <color indexed="8"/>
      <name val="Arial"/>
      <family val="0"/>
    </font>
    <font>
      <sz val="9.2"/>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7"/>
      <color indexed="18"/>
      <name val="Arial Black"/>
      <family val="0"/>
    </font>
    <font>
      <sz val="16"/>
      <color indexed="8"/>
      <name val="Arial"/>
      <family val="0"/>
    </font>
    <font>
      <b/>
      <sz val="19.5"/>
      <color indexed="18"/>
      <name val="Arial Black"/>
      <family val="0"/>
    </font>
    <font>
      <b/>
      <sz val="20"/>
      <color indexed="8"/>
      <name val="Arial"/>
      <family val="0"/>
    </font>
    <font>
      <b/>
      <sz val="20.5"/>
      <color indexed="18"/>
      <name val="Arial Black"/>
      <family val="0"/>
    </font>
    <font>
      <sz val="15.75"/>
      <color indexed="18"/>
      <name val="Arial Black"/>
      <family val="0"/>
    </font>
    <font>
      <sz val="12"/>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double">
        <color indexed="18"/>
      </top>
      <bottom style="double">
        <color indexed="18"/>
      </bottom>
    </border>
    <border>
      <left>
        <color indexed="63"/>
      </left>
      <right style="double">
        <color indexed="18"/>
      </right>
      <top style="double">
        <color indexed="18"/>
      </top>
      <bottom style="double">
        <color indexed="18"/>
      </bottom>
    </border>
    <border>
      <left style="double">
        <color indexed="18"/>
      </left>
      <right style="double">
        <color indexed="18"/>
      </right>
      <top style="double">
        <color indexed="18"/>
      </top>
      <bottom style="double">
        <color indexed="18"/>
      </bottom>
    </border>
    <border>
      <left style="medium"/>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medium"/>
      <top>
        <color indexed="63"/>
      </top>
      <bottom style="medium"/>
    </border>
    <border>
      <left style="medium"/>
      <right style="thin"/>
      <top style="thin"/>
      <bottom style="medium"/>
    </border>
    <border>
      <left style="medium"/>
      <right style="medium"/>
      <top style="medium"/>
      <bottom style="medium"/>
    </border>
    <border>
      <left style="thin"/>
      <right style="thin"/>
      <top style="medium"/>
      <bottom style="medium"/>
    </border>
    <border>
      <left style="medium"/>
      <right style="medium"/>
      <top style="medium"/>
      <bottom style="thin"/>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medium"/>
      <bottom style="thin"/>
    </border>
    <border>
      <left style="thin"/>
      <right style="thin"/>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medium"/>
      <top style="medium"/>
      <bottom style="medium"/>
    </border>
    <border>
      <left style="thin"/>
      <right style="medium"/>
      <top style="medium"/>
      <bottom>
        <color indexed="63"/>
      </bottom>
    </border>
    <border>
      <left style="thin"/>
      <right style="medium"/>
      <top style="thin"/>
      <bottom>
        <color indexed="63"/>
      </bottom>
    </border>
    <border>
      <left style="thin"/>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style="medium"/>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thin"/>
      <bottom>
        <color indexed="63"/>
      </bottom>
    </border>
    <border>
      <left style="medium"/>
      <right style="thin"/>
      <top style="medium"/>
      <bottom style="medium"/>
    </border>
    <border>
      <left style="medium"/>
      <right>
        <color indexed="63"/>
      </right>
      <top>
        <color indexed="63"/>
      </top>
      <bottom style="thin"/>
    </border>
    <border>
      <left>
        <color indexed="63"/>
      </left>
      <right style="thin"/>
      <top>
        <color indexed="63"/>
      </top>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ck"/>
      <top>
        <color indexed="63"/>
      </top>
      <bottom style="thick"/>
    </border>
    <border>
      <left>
        <color indexed="63"/>
      </left>
      <right style="thick"/>
      <top>
        <color indexed="63"/>
      </top>
      <bottom style="medium"/>
    </border>
    <border>
      <left>
        <color indexed="63"/>
      </left>
      <right style="medium"/>
      <top>
        <color indexed="63"/>
      </top>
      <bottom style="thick"/>
    </border>
    <border>
      <left>
        <color indexed="63"/>
      </left>
      <right style="thick"/>
      <top style="thick"/>
      <bottom style="thick"/>
    </border>
    <border>
      <left>
        <color indexed="63"/>
      </left>
      <right style="medium"/>
      <top style="thick"/>
      <bottom style="thick"/>
    </border>
    <border>
      <left style="double">
        <color indexed="18"/>
      </left>
      <right>
        <color indexed="63"/>
      </right>
      <top style="double">
        <color indexed="18"/>
      </top>
      <bottom style="double">
        <color indexed="18"/>
      </bottom>
    </border>
    <border>
      <left>
        <color indexed="63"/>
      </left>
      <right>
        <color indexed="63"/>
      </right>
      <top style="double">
        <color indexed="18"/>
      </top>
      <bottom>
        <color indexed="63"/>
      </bottom>
    </border>
    <border>
      <left style="double"/>
      <right>
        <color indexed="63"/>
      </right>
      <top>
        <color indexed="63"/>
      </top>
      <bottom style="double"/>
    </border>
    <border>
      <left>
        <color indexed="63"/>
      </left>
      <right>
        <color indexed="63"/>
      </right>
      <top>
        <color indexed="63"/>
      </top>
      <bottom style="double"/>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color indexed="63"/>
      </top>
      <bottom style="medium"/>
    </border>
    <border>
      <left style="thin"/>
      <right style="thin"/>
      <top>
        <color indexed="63"/>
      </top>
      <bottom style="medium"/>
    </border>
    <border>
      <left>
        <color indexed="63"/>
      </left>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medium"/>
      <right>
        <color indexed="63"/>
      </right>
      <top>
        <color indexed="63"/>
      </top>
      <bottom style="mediu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0" borderId="2" applyNumberFormat="0" applyFill="0" applyAlignment="0" applyProtection="0"/>
    <xf numFmtId="0" fontId="0" fillId="27" borderId="3" applyNumberFormat="0" applyFont="0" applyAlignment="0" applyProtection="0"/>
    <xf numFmtId="0" fontId="104" fillId="28" borderId="1" applyNumberFormat="0" applyAlignment="0" applyProtection="0"/>
    <xf numFmtId="0" fontId="105" fillId="2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6" fillId="30" borderId="0" applyNumberFormat="0" applyBorder="0" applyAlignment="0" applyProtection="0"/>
    <xf numFmtId="9" fontId="0" fillId="0" borderId="0" applyFont="0" applyFill="0" applyBorder="0" applyAlignment="0" applyProtection="0"/>
    <xf numFmtId="0" fontId="107" fillId="31" borderId="0" applyNumberFormat="0" applyBorder="0" applyAlignment="0" applyProtection="0"/>
    <xf numFmtId="0" fontId="108" fillId="26" borderId="4"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2" borderId="9" applyNumberFormat="0" applyAlignment="0" applyProtection="0"/>
  </cellStyleXfs>
  <cellXfs count="777">
    <xf numFmtId="0" fontId="0" fillId="0" borderId="0" xfId="0" applyAlignment="1">
      <alignment/>
    </xf>
    <xf numFmtId="0" fontId="0" fillId="0" borderId="0" xfId="0"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Continuous"/>
    </xf>
    <xf numFmtId="0" fontId="0" fillId="0" borderId="0"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7" fillId="33" borderId="0" xfId="0" applyFont="1" applyFill="1" applyAlignment="1">
      <alignment horizontal="center" vertical="center" wrapText="1"/>
    </xf>
    <xf numFmtId="0" fontId="4" fillId="33" borderId="0" xfId="0" applyFont="1" applyFill="1" applyBorder="1" applyAlignment="1">
      <alignment horizontal="left" vertical="center" wrapText="1"/>
    </xf>
    <xf numFmtId="0" fontId="4" fillId="33" borderId="0" xfId="0" applyFont="1" applyFill="1" applyBorder="1" applyAlignment="1">
      <alignment horizontal="left" vertical="center"/>
    </xf>
    <xf numFmtId="0" fontId="4" fillId="0" borderId="0" xfId="0" applyFont="1" applyAlignment="1">
      <alignment horizontal="center" vertical="center" wrapText="1"/>
    </xf>
    <xf numFmtId="0" fontId="7" fillId="0" borderId="0" xfId="0" applyFont="1" applyAlignment="1">
      <alignment horizontal="center" vertical="center" wrapText="1"/>
    </xf>
    <xf numFmtId="0" fontId="4" fillId="33" borderId="0" xfId="0" applyFont="1" applyFill="1" applyBorder="1" applyAlignment="1" quotePrefix="1">
      <alignment horizontal="left" vertical="center" wrapText="1"/>
    </xf>
    <xf numFmtId="0" fontId="4" fillId="33" borderId="0" xfId="0" applyFont="1" applyFill="1" applyBorder="1" applyAlignment="1">
      <alignment vertical="center" wrapText="1"/>
    </xf>
    <xf numFmtId="0" fontId="7" fillId="0" borderId="0" xfId="0" applyFont="1" applyBorder="1" applyAlignment="1">
      <alignment vertical="center"/>
    </xf>
    <xf numFmtId="0" fontId="7" fillId="0" borderId="0" xfId="0" applyFont="1" applyAlignment="1">
      <alignment horizontal="center" vertical="center"/>
    </xf>
    <xf numFmtId="0" fontId="18" fillId="33" borderId="0" xfId="0" applyFont="1" applyFill="1" applyBorder="1" applyAlignment="1">
      <alignment horizontal="left" vertical="center"/>
    </xf>
    <xf numFmtId="0" fontId="7" fillId="0" borderId="0" xfId="0" applyFont="1" applyAlignment="1">
      <alignment/>
    </xf>
    <xf numFmtId="0" fontId="0" fillId="0" borderId="0" xfId="0" applyAlignment="1">
      <alignment wrapText="1"/>
    </xf>
    <xf numFmtId="0" fontId="5" fillId="0" borderId="0" xfId="0" applyFont="1" applyAlignment="1">
      <alignment horizontal="centerContinuous"/>
    </xf>
    <xf numFmtId="0" fontId="0" fillId="0" borderId="0" xfId="0" applyAlignment="1">
      <alignment horizontal="centerContinuous" vertical="center" wrapText="1"/>
    </xf>
    <xf numFmtId="0" fontId="0" fillId="0" borderId="0" xfId="0" applyBorder="1" applyAlignment="1">
      <alignment horizontal="left" vertical="center"/>
    </xf>
    <xf numFmtId="0" fontId="0" fillId="0" borderId="0" xfId="0" applyBorder="1" applyAlignment="1">
      <alignment horizontal="centerContinuous" vertical="center" wrapText="1"/>
    </xf>
    <xf numFmtId="0" fontId="0" fillId="0" borderId="0" xfId="0" applyBorder="1" applyAlignment="1">
      <alignment horizontal="center" vertical="center"/>
    </xf>
    <xf numFmtId="0" fontId="7" fillId="0" borderId="0" xfId="0" applyFont="1" applyAlignment="1">
      <alignment/>
    </xf>
    <xf numFmtId="0" fontId="4" fillId="0" borderId="0" xfId="0" applyFont="1" applyAlignment="1">
      <alignment horizontal="centerContinuous" vertical="center" wrapText="1"/>
    </xf>
    <xf numFmtId="0" fontId="7" fillId="0" borderId="0" xfId="0" applyFont="1" applyAlignment="1">
      <alignment horizontal="centerContinuous" vertical="center" wrapText="1"/>
    </xf>
    <xf numFmtId="0" fontId="1" fillId="0" borderId="0" xfId="0" applyFont="1" applyAlignment="1">
      <alignment horizontal="centerContinuous"/>
    </xf>
    <xf numFmtId="0" fontId="1" fillId="0" borderId="0" xfId="0" applyFont="1" applyAlignment="1">
      <alignment horizontal="centerContinuous" vertical="center" wrapText="1"/>
    </xf>
    <xf numFmtId="0" fontId="1" fillId="0" borderId="10" xfId="0" applyFont="1" applyBorder="1" applyAlignment="1">
      <alignment horizontal="center" vertical="center" wrapText="1"/>
    </xf>
    <xf numFmtId="0" fontId="0" fillId="0" borderId="0" xfId="0" applyAlignment="1">
      <alignment horizontal="left" vertical="center"/>
    </xf>
    <xf numFmtId="0" fontId="0" fillId="0" borderId="10" xfId="0" applyBorder="1" applyAlignment="1">
      <alignment/>
    </xf>
    <xf numFmtId="0" fontId="4" fillId="0" borderId="0" xfId="0" applyFont="1" applyAlignment="1">
      <alignment/>
    </xf>
    <xf numFmtId="0" fontId="4" fillId="0" borderId="0" xfId="0" applyFont="1" applyBorder="1" applyAlignment="1">
      <alignment horizontal="centerContinuous"/>
    </xf>
    <xf numFmtId="0" fontId="4" fillId="0" borderId="0" xfId="0" applyFont="1" applyAlignment="1">
      <alignment horizontal="centerContinuous" vertical="center"/>
    </xf>
    <xf numFmtId="0" fontId="0" fillId="0" borderId="0" xfId="0" applyAlignment="1" quotePrefix="1">
      <alignment wrapText="1"/>
    </xf>
    <xf numFmtId="0" fontId="25" fillId="0" borderId="0" xfId="0" applyFont="1" applyBorder="1" applyAlignment="1">
      <alignment horizontal="left" vertical="center"/>
    </xf>
    <xf numFmtId="0" fontId="25" fillId="33" borderId="0" xfId="0" applyFont="1" applyFill="1" applyBorder="1" applyAlignment="1">
      <alignment horizontal="left" vertical="center"/>
    </xf>
    <xf numFmtId="0" fontId="17" fillId="0" borderId="11" xfId="0" applyFont="1" applyBorder="1" applyAlignment="1">
      <alignment horizontal="centerContinuous"/>
    </xf>
    <xf numFmtId="0" fontId="14" fillId="0" borderId="11" xfId="0" applyFont="1" applyBorder="1" applyAlignment="1">
      <alignment horizontal="centerContinuous"/>
    </xf>
    <xf numFmtId="0" fontId="14" fillId="0" borderId="12" xfId="0" applyFont="1" applyBorder="1" applyAlignment="1">
      <alignment horizontal="centerContinuous"/>
    </xf>
    <xf numFmtId="0" fontId="26" fillId="0" borderId="13" xfId="0" applyFont="1" applyBorder="1" applyAlignment="1">
      <alignment horizontal="centerContinuous"/>
    </xf>
    <xf numFmtId="0" fontId="33" fillId="0" borderId="0" xfId="0" applyFont="1" applyAlignment="1">
      <alignment horizontal="center" wrapText="1"/>
    </xf>
    <xf numFmtId="0" fontId="34" fillId="0" borderId="0" xfId="0" applyFont="1" applyAlignment="1">
      <alignment wrapText="1"/>
    </xf>
    <xf numFmtId="0" fontId="26" fillId="0" borderId="13" xfId="0" applyFont="1" applyBorder="1" applyAlignment="1">
      <alignment horizontal="center" vertical="center" wrapText="1"/>
    </xf>
    <xf numFmtId="0" fontId="35" fillId="33" borderId="13" xfId="0" applyFont="1" applyFill="1" applyBorder="1" applyAlignment="1">
      <alignment horizontal="center"/>
    </xf>
    <xf numFmtId="0" fontId="0" fillId="0" borderId="0" xfId="0" applyAlignment="1" quotePrefix="1">
      <alignment/>
    </xf>
    <xf numFmtId="0" fontId="34" fillId="0" borderId="0" xfId="0" applyFont="1" applyAlignment="1">
      <alignment/>
    </xf>
    <xf numFmtId="0" fontId="35" fillId="0" borderId="13" xfId="0" applyFont="1" applyBorder="1" applyAlignment="1">
      <alignment horizontal="center"/>
    </xf>
    <xf numFmtId="0" fontId="0" fillId="0" borderId="0" xfId="0" applyAlignment="1" applyProtection="1">
      <alignment/>
      <protection/>
    </xf>
    <xf numFmtId="0" fontId="1" fillId="0" borderId="0" xfId="0" applyFont="1" applyAlignment="1" applyProtection="1">
      <alignment/>
      <protection/>
    </xf>
    <xf numFmtId="0" fontId="0" fillId="0" borderId="0" xfId="0" applyAlignment="1" applyProtection="1">
      <alignment wrapText="1"/>
      <protection/>
    </xf>
    <xf numFmtId="0" fontId="0" fillId="0" borderId="14" xfId="0" applyBorder="1" applyAlignment="1" applyProtection="1">
      <alignment vertical="center"/>
      <protection/>
    </xf>
    <xf numFmtId="0" fontId="0" fillId="0" borderId="15" xfId="0" applyBorder="1" applyAlignment="1" applyProtection="1">
      <alignment horizontal="center" vertical="center"/>
      <protection/>
    </xf>
    <xf numFmtId="0" fontId="15" fillId="0" borderId="16" xfId="0" applyFont="1" applyFill="1" applyBorder="1" applyAlignment="1" applyProtection="1">
      <alignment horizontal="center" vertical="center"/>
      <protection/>
    </xf>
    <xf numFmtId="181" fontId="13" fillId="0" borderId="17" xfId="0" applyNumberFormat="1" applyFont="1" applyFill="1" applyBorder="1" applyAlignment="1" applyProtection="1">
      <alignment horizontal="center" vertical="center"/>
      <protection/>
    </xf>
    <xf numFmtId="0" fontId="0" fillId="34" borderId="18" xfId="0" applyFill="1" applyBorder="1" applyAlignment="1" applyProtection="1">
      <alignment horizontal="center" vertical="center"/>
      <protection/>
    </xf>
    <xf numFmtId="181" fontId="13" fillId="34" borderId="19" xfId="0" applyNumberFormat="1" applyFont="1" applyFill="1" applyBorder="1" applyAlignment="1" applyProtection="1">
      <alignment horizontal="center" vertical="center"/>
      <protection/>
    </xf>
    <xf numFmtId="0" fontId="12" fillId="34" borderId="0" xfId="0" applyNumberFormat="1"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20" xfId="0"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181" fontId="13" fillId="0" borderId="21" xfId="0" applyNumberFormat="1" applyFont="1" applyFill="1" applyBorder="1" applyAlignment="1" applyProtection="1">
      <alignment horizontal="center" vertical="center"/>
      <protection/>
    </xf>
    <xf numFmtId="1" fontId="0" fillId="0" borderId="20" xfId="0" applyNumberFormat="1" applyBorder="1" applyAlignment="1" applyProtection="1">
      <alignment horizontal="center" vertical="center"/>
      <protection/>
    </xf>
    <xf numFmtId="0" fontId="0" fillId="0" borderId="22" xfId="0" applyBorder="1" applyAlignment="1" applyProtection="1">
      <alignment vertical="center"/>
      <protection/>
    </xf>
    <xf numFmtId="0" fontId="0" fillId="0" borderId="23" xfId="0" applyBorder="1" applyAlignment="1" applyProtection="1">
      <alignment horizontal="center" vertical="center"/>
      <protection/>
    </xf>
    <xf numFmtId="0" fontId="15" fillId="0" borderId="24" xfId="0" applyFont="1" applyFill="1" applyBorder="1" applyAlignment="1" applyProtection="1">
      <alignment horizontal="center" vertical="center"/>
      <protection/>
    </xf>
    <xf numFmtId="181" fontId="13" fillId="0" borderId="25" xfId="0" applyNumberFormat="1" applyFont="1" applyFill="1" applyBorder="1" applyAlignment="1" applyProtection="1">
      <alignment horizontal="center" vertical="center"/>
      <protection/>
    </xf>
    <xf numFmtId="1" fontId="0" fillId="0" borderId="23" xfId="0" applyNumberFormat="1" applyBorder="1" applyAlignment="1" applyProtection="1">
      <alignment horizontal="center" vertical="center"/>
      <protection/>
    </xf>
    <xf numFmtId="0" fontId="15" fillId="0" borderId="24" xfId="0" applyNumberFormat="1" applyFont="1" applyFill="1" applyBorder="1" applyAlignment="1" applyProtection="1">
      <alignment horizontal="center" vertical="center" wrapText="1"/>
      <protection/>
    </xf>
    <xf numFmtId="0" fontId="4" fillId="0" borderId="0" xfId="0" applyFont="1" applyBorder="1" applyAlignment="1" applyProtection="1">
      <alignment horizontal="center"/>
      <protection/>
    </xf>
    <xf numFmtId="0" fontId="0" fillId="0" borderId="0" xfId="0" applyBorder="1" applyAlignment="1" applyProtection="1">
      <alignment/>
      <protection/>
    </xf>
    <xf numFmtId="0" fontId="12" fillId="0" borderId="0" xfId="0" applyFont="1" applyBorder="1" applyAlignment="1" applyProtection="1">
      <alignment/>
      <protection/>
    </xf>
    <xf numFmtId="181" fontId="13" fillId="0" borderId="0" xfId="0" applyNumberFormat="1" applyFont="1" applyBorder="1" applyAlignment="1" applyProtection="1">
      <alignment/>
      <protection/>
    </xf>
    <xf numFmtId="181" fontId="13" fillId="0" borderId="0" xfId="0" applyNumberFormat="1" applyFont="1" applyFill="1" applyBorder="1" applyAlignment="1" applyProtection="1">
      <alignment/>
      <protection/>
    </xf>
    <xf numFmtId="1" fontId="1" fillId="0" borderId="0" xfId="0" applyNumberFormat="1" applyFont="1" applyAlignment="1" applyProtection="1">
      <alignment horizontal="center" vertical="center" wrapText="1"/>
      <protection/>
    </xf>
    <xf numFmtId="181" fontId="1" fillId="0" borderId="0" xfId="0" applyNumberFormat="1" applyFont="1" applyAlignment="1" applyProtection="1">
      <alignment horizontal="center" vertical="center" wrapText="1"/>
      <protection/>
    </xf>
    <xf numFmtId="181" fontId="1" fillId="0" borderId="0" xfId="0" applyNumberFormat="1" applyFont="1" applyAlignment="1" applyProtection="1">
      <alignment/>
      <protection/>
    </xf>
    <xf numFmtId="0" fontId="6" fillId="0" borderId="26" xfId="0" applyFont="1" applyBorder="1" applyAlignment="1" applyProtection="1">
      <alignment/>
      <protection/>
    </xf>
    <xf numFmtId="0" fontId="6" fillId="0" borderId="27" xfId="0" applyFont="1" applyBorder="1" applyAlignment="1" applyProtection="1">
      <alignment/>
      <protection/>
    </xf>
    <xf numFmtId="181" fontId="6" fillId="0" borderId="28" xfId="0" applyNumberFormat="1" applyFont="1" applyBorder="1" applyAlignment="1" applyProtection="1">
      <alignment/>
      <protection/>
    </xf>
    <xf numFmtId="181" fontId="0" fillId="0" borderId="0" xfId="0" applyNumberFormat="1" applyAlignment="1" applyProtection="1">
      <alignment/>
      <protection/>
    </xf>
    <xf numFmtId="0" fontId="11" fillId="0" borderId="22" xfId="0" applyFont="1" applyBorder="1" applyAlignment="1" applyProtection="1">
      <alignment/>
      <protection/>
    </xf>
    <xf numFmtId="1" fontId="0" fillId="0" borderId="23" xfId="0" applyNumberFormat="1" applyBorder="1" applyAlignment="1" applyProtection="1">
      <alignment/>
      <protection/>
    </xf>
    <xf numFmtId="1" fontId="15" fillId="0" borderId="10" xfId="0" applyNumberFormat="1" applyFont="1" applyFill="1" applyBorder="1" applyAlignment="1" applyProtection="1">
      <alignment/>
      <protection/>
    </xf>
    <xf numFmtId="181" fontId="13" fillId="0" borderId="21" xfId="0" applyNumberFormat="1" applyFont="1" applyFill="1" applyBorder="1" applyAlignment="1" applyProtection="1">
      <alignment/>
      <protection/>
    </xf>
    <xf numFmtId="0" fontId="10" fillId="0" borderId="14" xfId="0" applyFont="1" applyBorder="1" applyAlignment="1" applyProtection="1">
      <alignment/>
      <protection/>
    </xf>
    <xf numFmtId="1" fontId="0" fillId="0" borderId="20" xfId="0" applyNumberFormat="1" applyBorder="1" applyAlignment="1" applyProtection="1">
      <alignment/>
      <protection/>
    </xf>
    <xf numFmtId="0" fontId="0" fillId="0" borderId="14" xfId="0" applyBorder="1" applyAlignment="1" applyProtection="1">
      <alignment/>
      <protection/>
    </xf>
    <xf numFmtId="1" fontId="0" fillId="0" borderId="29" xfId="0" applyNumberFormat="1" applyBorder="1" applyAlignment="1" applyProtection="1">
      <alignment/>
      <protection/>
    </xf>
    <xf numFmtId="0" fontId="0" fillId="0" borderId="30" xfId="0" applyBorder="1" applyAlignment="1" applyProtection="1">
      <alignment/>
      <protection/>
    </xf>
    <xf numFmtId="0" fontId="10" fillId="0" borderId="30" xfId="0" applyFont="1" applyBorder="1" applyAlignment="1" applyProtection="1">
      <alignment/>
      <protection/>
    </xf>
    <xf numFmtId="1" fontId="0" fillId="0" borderId="31" xfId="0" applyNumberFormat="1" applyBorder="1" applyAlignment="1" applyProtection="1">
      <alignment/>
      <protection/>
    </xf>
    <xf numFmtId="1" fontId="0" fillId="0" borderId="32" xfId="0" applyNumberFormat="1" applyBorder="1" applyAlignment="1" applyProtection="1">
      <alignment/>
      <protection/>
    </xf>
    <xf numFmtId="1" fontId="15" fillId="0" borderId="32" xfId="0" applyNumberFormat="1" applyFont="1" applyFill="1" applyBorder="1" applyAlignment="1" applyProtection="1">
      <alignment/>
      <protection/>
    </xf>
    <xf numFmtId="181" fontId="13" fillId="0" borderId="32" xfId="0" applyNumberFormat="1" applyFont="1" applyFill="1" applyBorder="1" applyAlignment="1" applyProtection="1">
      <alignment/>
      <protection/>
    </xf>
    <xf numFmtId="0" fontId="15" fillId="0" borderId="32" xfId="0" applyFont="1" applyBorder="1" applyAlignment="1" applyProtection="1">
      <alignment horizontal="right"/>
      <protection/>
    </xf>
    <xf numFmtId="181" fontId="1" fillId="0" borderId="0" xfId="0" applyNumberFormat="1" applyFont="1" applyAlignment="1" applyProtection="1">
      <alignment horizontal="right"/>
      <protection/>
    </xf>
    <xf numFmtId="0" fontId="16" fillId="0" borderId="0" xfId="0" applyFont="1" applyAlignment="1" applyProtection="1">
      <alignment horizontal="center"/>
      <protection/>
    </xf>
    <xf numFmtId="0" fontId="5"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Border="1" applyAlignment="1" applyProtection="1">
      <alignment horizontal="center" vertical="center" wrapText="1"/>
      <protection/>
    </xf>
    <xf numFmtId="0" fontId="4" fillId="0" borderId="0" xfId="0" applyFont="1" applyAlignment="1" applyProtection="1">
      <alignment horizontal="center"/>
      <protection/>
    </xf>
    <xf numFmtId="0" fontId="1" fillId="0" borderId="33" xfId="0" applyFont="1" applyBorder="1" applyAlignment="1" applyProtection="1">
      <alignment horizontal="center" vertical="center" wrapText="1"/>
      <protection/>
    </xf>
    <xf numFmtId="0" fontId="8" fillId="35" borderId="33" xfId="0" applyFont="1" applyFill="1" applyBorder="1" applyAlignment="1" applyProtection="1">
      <alignment horizontal="center"/>
      <protection/>
    </xf>
    <xf numFmtId="0" fontId="1"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181" fontId="0" fillId="0" borderId="0" xfId="0" applyNumberFormat="1" applyFont="1" applyAlignment="1" applyProtection="1">
      <alignment horizontal="center" vertical="center" wrapText="1"/>
      <protection/>
    </xf>
    <xf numFmtId="1" fontId="0" fillId="0" borderId="0" xfId="0" applyNumberFormat="1" applyFont="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181" fontId="0" fillId="0" borderId="0" xfId="0" applyNumberFormat="1" applyFont="1" applyBorder="1" applyAlignment="1" applyProtection="1">
      <alignment horizontal="center" vertical="center" wrapText="1"/>
      <protection/>
    </xf>
    <xf numFmtId="1" fontId="0" fillId="0" borderId="0" xfId="0" applyNumberFormat="1" applyFont="1" applyBorder="1" applyAlignment="1" applyProtection="1">
      <alignment horizontal="center" vertical="center" wrapText="1"/>
      <protection/>
    </xf>
    <xf numFmtId="0" fontId="0" fillId="36" borderId="34" xfId="0" applyFill="1" applyBorder="1" applyAlignment="1">
      <alignment horizontal="center" vertical="center" wrapText="1"/>
    </xf>
    <xf numFmtId="0" fontId="0" fillId="36" borderId="35" xfId="0" applyFill="1" applyBorder="1" applyAlignment="1">
      <alignment horizontal="center" vertical="center" wrapText="1"/>
    </xf>
    <xf numFmtId="0" fontId="0" fillId="36" borderId="20" xfId="0" applyFill="1" applyBorder="1" applyAlignment="1">
      <alignment horizontal="center" vertical="center" wrapText="1"/>
    </xf>
    <xf numFmtId="0" fontId="0" fillId="36" borderId="10" xfId="0" applyFill="1" applyBorder="1" applyAlignment="1">
      <alignment horizontal="center" vertical="center" wrapText="1"/>
    </xf>
    <xf numFmtId="0" fontId="0" fillId="36" borderId="21" xfId="0" applyFill="1" applyBorder="1" applyAlignment="1">
      <alignment horizontal="center" vertical="center" wrapText="1"/>
    </xf>
    <xf numFmtId="0" fontId="0" fillId="36" borderId="14"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20" xfId="0" applyFill="1" applyBorder="1" applyAlignment="1">
      <alignment horizontal="center" vertical="center" wrapText="1"/>
    </xf>
    <xf numFmtId="0" fontId="0" fillId="37" borderId="10" xfId="0" applyFill="1" applyBorder="1" applyAlignment="1">
      <alignment horizontal="center" vertical="center" wrapText="1"/>
    </xf>
    <xf numFmtId="0" fontId="0" fillId="37" borderId="21" xfId="0" applyFill="1" applyBorder="1" applyAlignment="1">
      <alignment horizontal="center" vertical="center" wrapText="1"/>
    </xf>
    <xf numFmtId="0" fontId="0" fillId="37" borderId="14" xfId="0" applyFill="1" applyBorder="1" applyAlignment="1">
      <alignment horizontal="center" vertical="center" wrapText="1"/>
    </xf>
    <xf numFmtId="0" fontId="0" fillId="35" borderId="22" xfId="0" applyFill="1" applyBorder="1" applyAlignment="1">
      <alignment horizontal="center" vertical="center"/>
    </xf>
    <xf numFmtId="0" fontId="0" fillId="35" borderId="36" xfId="0" applyFill="1" applyBorder="1" applyAlignment="1">
      <alignment horizontal="centerContinuous" vertical="center"/>
    </xf>
    <xf numFmtId="0" fontId="0" fillId="35" borderId="37" xfId="0" applyFill="1" applyBorder="1" applyAlignment="1">
      <alignment horizontal="centerContinuous" vertical="center"/>
    </xf>
    <xf numFmtId="0" fontId="0" fillId="35" borderId="38" xfId="0" applyFill="1" applyBorder="1" applyAlignment="1">
      <alignment horizontal="centerContinuous" vertical="center"/>
    </xf>
    <xf numFmtId="0" fontId="0" fillId="35" borderId="35" xfId="0" applyFill="1" applyBorder="1" applyAlignment="1">
      <alignment horizontal="center" vertical="center"/>
    </xf>
    <xf numFmtId="0" fontId="0" fillId="35" borderId="20" xfId="0" applyFill="1" applyBorder="1" applyAlignment="1">
      <alignment horizontal="center" vertical="center"/>
    </xf>
    <xf numFmtId="0" fontId="0" fillId="35" borderId="10" xfId="0" applyFill="1" applyBorder="1" applyAlignment="1">
      <alignment horizontal="center" vertical="center"/>
    </xf>
    <xf numFmtId="0" fontId="0" fillId="35" borderId="21" xfId="0" applyFill="1" applyBorder="1" applyAlignment="1">
      <alignment horizontal="center" vertical="center"/>
    </xf>
    <xf numFmtId="0" fontId="0" fillId="35" borderId="10" xfId="0" applyFill="1" applyBorder="1" applyAlignment="1">
      <alignment horizontal="left" vertical="center"/>
    </xf>
    <xf numFmtId="0" fontId="0" fillId="35" borderId="39" xfId="0" applyFill="1" applyBorder="1" applyAlignment="1">
      <alignment/>
    </xf>
    <xf numFmtId="0" fontId="0" fillId="35" borderId="39" xfId="0" applyFill="1" applyBorder="1" applyAlignment="1">
      <alignment horizontal="centerContinuous" vertical="center" wrapText="1"/>
    </xf>
    <xf numFmtId="0" fontId="0" fillId="35" borderId="37" xfId="0" applyFill="1" applyBorder="1" applyAlignment="1">
      <alignment horizontal="centerContinuous" vertical="center" wrapText="1"/>
    </xf>
    <xf numFmtId="0" fontId="0" fillId="35" borderId="37" xfId="0" applyFill="1" applyBorder="1" applyAlignment="1">
      <alignment/>
    </xf>
    <xf numFmtId="0" fontId="0" fillId="35" borderId="37" xfId="0" applyFill="1" applyBorder="1" applyAlignment="1">
      <alignment horizontal="left"/>
    </xf>
    <xf numFmtId="0" fontId="0" fillId="35" borderId="24" xfId="0" applyFill="1" applyBorder="1" applyAlignment="1">
      <alignment horizontal="center" vertical="center"/>
    </xf>
    <xf numFmtId="0" fontId="0" fillId="35" borderId="40" xfId="0" applyFill="1" applyBorder="1" applyAlignment="1">
      <alignment/>
    </xf>
    <xf numFmtId="0" fontId="0" fillId="35" borderId="24" xfId="0" applyFill="1" applyBorder="1" applyAlignment="1">
      <alignment horizontal="centerContinuous" vertical="center" wrapText="1"/>
    </xf>
    <xf numFmtId="0" fontId="1" fillId="0" borderId="41" xfId="0" applyFont="1" applyBorder="1" applyAlignment="1" applyProtection="1">
      <alignment horizontal="center" vertical="center"/>
      <protection/>
    </xf>
    <xf numFmtId="0" fontId="1" fillId="0" borderId="0" xfId="0" applyFont="1" applyAlignment="1" applyProtection="1">
      <alignment horizontal="center" vertical="center"/>
      <protection/>
    </xf>
    <xf numFmtId="181" fontId="1" fillId="0" borderId="0" xfId="0" applyNumberFormat="1" applyFont="1" applyAlignment="1" applyProtection="1">
      <alignment horizontal="center" vertical="center"/>
      <protection/>
    </xf>
    <xf numFmtId="0" fontId="0" fillId="0" borderId="0" xfId="0" applyAlignment="1" applyProtection="1">
      <alignment horizontal="center" vertical="center"/>
      <protection/>
    </xf>
    <xf numFmtId="189" fontId="1" fillId="0" borderId="0" xfId="0" applyNumberFormat="1" applyFont="1" applyAlignment="1" applyProtection="1">
      <alignment horizontal="center"/>
      <protection/>
    </xf>
    <xf numFmtId="0" fontId="15" fillId="0" borderId="42" xfId="0" applyFont="1" applyFill="1" applyBorder="1" applyAlignment="1" applyProtection="1">
      <alignment horizontal="center" vertical="center"/>
      <protection/>
    </xf>
    <xf numFmtId="0" fontId="15" fillId="0" borderId="43" xfId="0" applyFont="1" applyFill="1" applyBorder="1" applyAlignment="1" applyProtection="1">
      <alignment horizontal="center" vertical="center"/>
      <protection/>
    </xf>
    <xf numFmtId="0" fontId="15" fillId="0" borderId="44" xfId="0" applyFont="1" applyFill="1" applyBorder="1" applyAlignment="1" applyProtection="1">
      <alignment horizontal="center" vertical="center"/>
      <protection/>
    </xf>
    <xf numFmtId="1" fontId="15" fillId="0" borderId="43" xfId="0" applyNumberFormat="1" applyFont="1" applyFill="1" applyBorder="1" applyAlignment="1" applyProtection="1">
      <alignment/>
      <protection/>
    </xf>
    <xf numFmtId="0" fontId="15" fillId="0" borderId="44" xfId="0" applyNumberFormat="1" applyFont="1" applyFill="1" applyBorder="1" applyAlignment="1" applyProtection="1">
      <alignment horizontal="center" vertical="center" wrapText="1"/>
      <protection/>
    </xf>
    <xf numFmtId="0" fontId="15" fillId="0" borderId="42" xfId="0" applyNumberFormat="1" applyFont="1" applyFill="1" applyBorder="1" applyAlignment="1" applyProtection="1">
      <alignment horizontal="center" vertical="center" wrapText="1"/>
      <protection/>
    </xf>
    <xf numFmtId="0" fontId="15" fillId="0" borderId="43" xfId="0" applyNumberFormat="1" applyFont="1" applyFill="1" applyBorder="1" applyAlignment="1" applyProtection="1">
      <alignment horizontal="center" vertical="center" wrapText="1"/>
      <protection/>
    </xf>
    <xf numFmtId="0" fontId="6" fillId="0" borderId="45" xfId="0" applyFont="1" applyBorder="1" applyAlignment="1" applyProtection="1">
      <alignment horizontal="center" vertical="center" wrapText="1"/>
      <protection/>
    </xf>
    <xf numFmtId="0" fontId="6" fillId="0" borderId="46" xfId="0" applyFont="1" applyBorder="1" applyAlignment="1" applyProtection="1">
      <alignment horizontal="center" vertical="center" wrapText="1"/>
      <protection/>
    </xf>
    <xf numFmtId="0" fontId="36" fillId="0" borderId="45" xfId="0" applyFont="1" applyBorder="1" applyAlignment="1" applyProtection="1">
      <alignment horizontal="center" vertical="center" wrapText="1"/>
      <protection/>
    </xf>
    <xf numFmtId="181" fontId="13" fillId="0" borderId="28" xfId="0" applyNumberFormat="1" applyFont="1" applyBorder="1" applyAlignment="1" applyProtection="1">
      <alignment horizontal="center" vertical="center"/>
      <protection/>
    </xf>
    <xf numFmtId="0" fontId="15" fillId="0" borderId="33" xfId="0" applyFont="1" applyBorder="1" applyAlignment="1" applyProtection="1">
      <alignment horizontal="center" vertical="center"/>
      <protection/>
    </xf>
    <xf numFmtId="181" fontId="13" fillId="0" borderId="28" xfId="0" applyNumberFormat="1" applyFont="1" applyFill="1" applyBorder="1" applyAlignment="1" applyProtection="1">
      <alignment horizontal="center" vertical="center"/>
      <protection/>
    </xf>
    <xf numFmtId="0" fontId="7" fillId="0" borderId="0" xfId="0" applyFont="1" applyBorder="1" applyAlignment="1">
      <alignment horizontal="center" vertical="center"/>
    </xf>
    <xf numFmtId="0" fontId="26" fillId="0" borderId="0" xfId="0" applyFont="1" applyBorder="1" applyAlignment="1">
      <alignment horizontal="center" vertical="center" wrapText="1"/>
    </xf>
    <xf numFmtId="0" fontId="8" fillId="35" borderId="41" xfId="0" applyFont="1" applyFill="1" applyBorder="1" applyAlignment="1" applyProtection="1">
      <alignment horizontal="center"/>
      <protection/>
    </xf>
    <xf numFmtId="0" fontId="1" fillId="0" borderId="10" xfId="0" applyFont="1" applyBorder="1" applyAlignment="1" applyProtection="1">
      <alignment horizontal="center" vertical="center"/>
      <protection/>
    </xf>
    <xf numFmtId="181" fontId="1" fillId="0" borderId="10" xfId="0" applyNumberFormat="1"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0" fontId="40" fillId="0" borderId="10" xfId="0" applyFont="1" applyBorder="1" applyAlignment="1" applyProtection="1">
      <alignment horizontal="center" vertical="center" wrapText="1"/>
      <protection/>
    </xf>
    <xf numFmtId="0" fontId="40"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40" fillId="33" borderId="10" xfId="0" applyFont="1" applyFill="1" applyBorder="1" applyAlignment="1" applyProtection="1">
      <alignment horizontal="center"/>
      <protection/>
    </xf>
    <xf numFmtId="0" fontId="1" fillId="33" borderId="46" xfId="0" applyFont="1" applyFill="1" applyBorder="1" applyAlignment="1" applyProtection="1">
      <alignment horizontal="center" vertical="center" wrapText="1"/>
      <protection/>
    </xf>
    <xf numFmtId="0" fontId="40" fillId="0" borderId="10" xfId="0" applyFont="1" applyFill="1" applyBorder="1" applyAlignment="1" applyProtection="1">
      <alignment horizontal="center" vertical="center" wrapText="1"/>
      <protection/>
    </xf>
    <xf numFmtId="0" fontId="40" fillId="0" borderId="47" xfId="0" applyFont="1" applyBorder="1" applyAlignment="1" applyProtection="1">
      <alignment horizontal="center" vertical="center" wrapText="1"/>
      <protection/>
    </xf>
    <xf numFmtId="0" fontId="0" fillId="0" borderId="46" xfId="0"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0" fontId="1" fillId="38" borderId="41"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40" fillId="33" borderId="16" xfId="0" applyFont="1" applyFill="1" applyBorder="1" applyAlignment="1" applyProtection="1">
      <alignment horizontal="center"/>
      <protection/>
    </xf>
    <xf numFmtId="0" fontId="0" fillId="35" borderId="33" xfId="0" applyFont="1" applyFill="1" applyBorder="1" applyAlignment="1" applyProtection="1">
      <alignment horizontal="center"/>
      <protection/>
    </xf>
    <xf numFmtId="181" fontId="0" fillId="35" borderId="33" xfId="0" applyNumberFormat="1" applyFont="1" applyFill="1" applyBorder="1" applyAlignment="1" applyProtection="1">
      <alignment horizontal="center"/>
      <protection/>
    </xf>
    <xf numFmtId="0" fontId="0" fillId="35" borderId="33" xfId="0" applyFill="1" applyBorder="1" applyAlignment="1" applyProtection="1">
      <alignment/>
      <protection/>
    </xf>
    <xf numFmtId="0" fontId="4" fillId="0" borderId="19" xfId="0" applyFont="1" applyBorder="1" applyAlignment="1" applyProtection="1">
      <alignment horizontal="center" vertical="center" wrapText="1"/>
      <protection/>
    </xf>
    <xf numFmtId="0" fontId="1" fillId="39" borderId="33" xfId="0" applyFont="1" applyFill="1" applyBorder="1" applyAlignment="1" applyProtection="1">
      <alignment horizontal="center" vertical="center" wrapText="1"/>
      <protection/>
    </xf>
    <xf numFmtId="0" fontId="1" fillId="39" borderId="48" xfId="0" applyFont="1" applyFill="1" applyBorder="1" applyAlignment="1" applyProtection="1">
      <alignment horizontal="center" vertical="center" wrapText="1"/>
      <protection/>
    </xf>
    <xf numFmtId="0" fontId="8" fillId="35" borderId="48" xfId="0" applyFont="1" applyFill="1" applyBorder="1" applyAlignment="1" applyProtection="1">
      <alignment horizontal="center"/>
      <protection/>
    </xf>
    <xf numFmtId="0" fontId="21" fillId="33" borderId="21" xfId="0" applyFont="1" applyFill="1" applyBorder="1" applyAlignment="1" applyProtection="1">
      <alignment horizontal="center" vertical="center" wrapText="1"/>
      <protection/>
    </xf>
    <xf numFmtId="0" fontId="21" fillId="0" borderId="21" xfId="0" applyFont="1" applyBorder="1" applyAlignment="1" applyProtection="1">
      <alignment horizontal="center" vertical="center" wrapText="1"/>
      <protection/>
    </xf>
    <xf numFmtId="0" fontId="21" fillId="33" borderId="17" xfId="0" applyFont="1" applyFill="1" applyBorder="1" applyAlignment="1" applyProtection="1">
      <alignment horizontal="center" vertical="center" wrapText="1"/>
      <protection/>
    </xf>
    <xf numFmtId="0" fontId="8" fillId="35" borderId="49" xfId="0" applyFont="1" applyFill="1" applyBorder="1" applyAlignment="1" applyProtection="1">
      <alignment horizontal="center"/>
      <protection/>
    </xf>
    <xf numFmtId="0" fontId="40" fillId="33" borderId="21" xfId="0" applyFont="1" applyFill="1" applyBorder="1" applyAlignment="1" applyProtection="1">
      <alignment horizontal="center" vertical="center" wrapText="1"/>
      <protection/>
    </xf>
    <xf numFmtId="0" fontId="21" fillId="0" borderId="21" xfId="0" applyFont="1" applyFill="1" applyBorder="1" applyAlignment="1" applyProtection="1">
      <alignment horizontal="center" vertical="center" wrapText="1"/>
      <protection/>
    </xf>
    <xf numFmtId="0" fontId="0" fillId="0" borderId="19" xfId="0" applyFont="1" applyBorder="1" applyAlignment="1" applyProtection="1">
      <alignment/>
      <protection/>
    </xf>
    <xf numFmtId="0" fontId="1" fillId="0" borderId="19" xfId="0" applyFont="1" applyBorder="1" applyAlignment="1" applyProtection="1">
      <alignment horizontal="center" vertical="center" wrapText="1"/>
      <protection/>
    </xf>
    <xf numFmtId="0" fontId="8" fillId="35" borderId="33" xfId="0" applyFont="1" applyFill="1" applyBorder="1" applyAlignment="1" applyProtection="1">
      <alignment horizontal="center" vertical="center"/>
      <protection/>
    </xf>
    <xf numFmtId="0" fontId="0" fillId="35" borderId="33" xfId="0" applyFont="1" applyFill="1" applyBorder="1" applyAlignment="1" applyProtection="1">
      <alignment horizontal="center" vertical="center"/>
      <protection/>
    </xf>
    <xf numFmtId="181" fontId="0" fillId="35" borderId="33" xfId="0" applyNumberFormat="1" applyFont="1" applyFill="1" applyBorder="1" applyAlignment="1" applyProtection="1">
      <alignment horizontal="center" vertical="center"/>
      <protection/>
    </xf>
    <xf numFmtId="0" fontId="8" fillId="35" borderId="48" xfId="0" applyFont="1" applyFill="1" applyBorder="1" applyAlignment="1" applyProtection="1">
      <alignment horizontal="center" vertical="center"/>
      <protection/>
    </xf>
    <xf numFmtId="0" fontId="0" fillId="0" borderId="47" xfId="0" applyFont="1" applyFill="1" applyBorder="1" applyAlignment="1" applyProtection="1">
      <alignment horizontal="center" wrapText="1"/>
      <protection/>
    </xf>
    <xf numFmtId="0" fontId="0" fillId="0" borderId="16" xfId="0" applyFont="1" applyFill="1" applyBorder="1" applyAlignment="1" applyProtection="1">
      <alignment horizontal="center" wrapText="1"/>
      <protection/>
    </xf>
    <xf numFmtId="0" fontId="21" fillId="33" borderId="50" xfId="0" applyFont="1" applyFill="1" applyBorder="1" applyAlignment="1" applyProtection="1">
      <alignment horizontal="center" vertical="center" wrapText="1"/>
      <protection/>
    </xf>
    <xf numFmtId="0" fontId="1" fillId="0" borderId="33" xfId="0" applyFont="1" applyBorder="1" applyAlignment="1" applyProtection="1">
      <alignment horizontal="center" vertical="center"/>
      <protection/>
    </xf>
    <xf numFmtId="0" fontId="0" fillId="38" borderId="33" xfId="0" applyFont="1" applyFill="1" applyBorder="1" applyAlignment="1" applyProtection="1">
      <alignment horizontal="center" vertical="center" wrapText="1"/>
      <protection/>
    </xf>
    <xf numFmtId="0" fontId="1" fillId="0" borderId="27" xfId="0" applyFont="1" applyBorder="1" applyAlignment="1" applyProtection="1">
      <alignment horizontal="center" vertical="center"/>
      <protection/>
    </xf>
    <xf numFmtId="181" fontId="1" fillId="0" borderId="27" xfId="0" applyNumberFormat="1" applyFont="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4" xfId="0" applyFont="1" applyFill="1" applyBorder="1" applyAlignment="1" applyProtection="1">
      <alignment horizontal="center" vertical="center" wrapText="1"/>
      <protection/>
    </xf>
    <xf numFmtId="0" fontId="40" fillId="33" borderId="24" xfId="0" applyFont="1" applyFill="1" applyBorder="1" applyAlignment="1" applyProtection="1">
      <alignment horizontal="center"/>
      <protection/>
    </xf>
    <xf numFmtId="0" fontId="21" fillId="33" borderId="25"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0" fontId="40" fillId="33" borderId="41" xfId="0" applyFont="1" applyFill="1" applyBorder="1" applyAlignment="1" applyProtection="1">
      <alignment horizontal="center"/>
      <protection/>
    </xf>
    <xf numFmtId="0" fontId="21" fillId="33" borderId="49"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wrapText="1"/>
      <protection/>
    </xf>
    <xf numFmtId="0" fontId="40" fillId="33" borderId="46" xfId="0" applyFont="1" applyFill="1" applyBorder="1" applyAlignment="1" applyProtection="1">
      <alignment horizontal="center"/>
      <protection/>
    </xf>
    <xf numFmtId="0" fontId="21" fillId="33" borderId="51"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wrapText="1"/>
      <protection/>
    </xf>
    <xf numFmtId="0" fontId="40" fillId="33" borderId="33" xfId="0" applyFont="1" applyFill="1" applyBorder="1" applyAlignment="1" applyProtection="1">
      <alignment horizontal="center"/>
      <protection/>
    </xf>
    <xf numFmtId="0" fontId="21" fillId="33" borderId="48"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wrapText="1"/>
      <protection/>
    </xf>
    <xf numFmtId="0" fontId="21" fillId="33" borderId="21" xfId="0" applyFont="1" applyFill="1" applyBorder="1" applyAlignment="1" applyProtection="1">
      <alignment horizontal="center" wrapText="1"/>
      <protection/>
    </xf>
    <xf numFmtId="0" fontId="21" fillId="33" borderId="17" xfId="0" applyFont="1" applyFill="1" applyBorder="1" applyAlignment="1" applyProtection="1">
      <alignment horizontal="center" wrapText="1"/>
      <protection/>
    </xf>
    <xf numFmtId="0" fontId="40" fillId="0" borderId="47" xfId="0" applyFont="1" applyBorder="1" applyAlignment="1" applyProtection="1">
      <alignment horizontal="center" wrapText="1"/>
      <protection/>
    </xf>
    <xf numFmtId="0" fontId="21" fillId="33" borderId="50" xfId="0" applyFont="1" applyFill="1" applyBorder="1" applyAlignment="1" applyProtection="1">
      <alignment horizontal="center" wrapText="1"/>
      <protection/>
    </xf>
    <xf numFmtId="0" fontId="1" fillId="38" borderId="33" xfId="0" applyFont="1" applyFill="1" applyBorder="1" applyAlignment="1" applyProtection="1">
      <alignment horizontal="center" vertical="center" wrapText="1"/>
      <protection/>
    </xf>
    <xf numFmtId="181" fontId="1" fillId="0" borderId="33" xfId="0" applyNumberFormat="1" applyFont="1" applyBorder="1" applyAlignment="1" applyProtection="1">
      <alignment horizontal="center" vertical="center"/>
      <protection/>
    </xf>
    <xf numFmtId="0" fontId="0" fillId="0" borderId="33" xfId="0" applyBorder="1" applyAlignment="1" applyProtection="1">
      <alignment horizontal="center" vertical="center"/>
      <protection/>
    </xf>
    <xf numFmtId="0" fontId="0" fillId="36" borderId="10" xfId="0" applyFont="1" applyFill="1" applyBorder="1" applyAlignment="1" applyProtection="1">
      <alignment horizontal="center" vertical="center"/>
      <protection/>
    </xf>
    <xf numFmtId="0" fontId="0" fillId="35" borderId="33" xfId="0" applyFill="1" applyBorder="1" applyAlignment="1" applyProtection="1">
      <alignment horizontal="center"/>
      <protection/>
    </xf>
    <xf numFmtId="0" fontId="0" fillId="35" borderId="33" xfId="0" applyFill="1" applyBorder="1" applyAlignment="1" applyProtection="1">
      <alignment horizontal="center" vertical="center"/>
      <protection/>
    </xf>
    <xf numFmtId="0" fontId="0" fillId="0" borderId="0" xfId="0" applyAlignment="1" applyProtection="1">
      <alignment horizontal="center"/>
      <protection/>
    </xf>
    <xf numFmtId="0" fontId="1" fillId="0" borderId="52" xfId="0" applyFont="1" applyBorder="1" applyAlignment="1" applyProtection="1">
      <alignment horizontal="center" vertical="center"/>
      <protection/>
    </xf>
    <xf numFmtId="0" fontId="1" fillId="0" borderId="52" xfId="0" applyFont="1" applyBorder="1" applyAlignment="1" applyProtection="1">
      <alignment horizontal="center" vertical="center" wrapText="1"/>
      <protection/>
    </xf>
    <xf numFmtId="0" fontId="1" fillId="0" borderId="0" xfId="0" applyFont="1" applyAlignment="1" applyProtection="1">
      <alignment/>
      <protection/>
    </xf>
    <xf numFmtId="0" fontId="28" fillId="0" borderId="0" xfId="0" applyFont="1" applyBorder="1" applyAlignment="1" applyProtection="1">
      <alignment horizontal="center"/>
      <protection/>
    </xf>
    <xf numFmtId="0" fontId="0" fillId="0" borderId="0" xfId="0" applyFont="1" applyBorder="1" applyAlignment="1" applyProtection="1">
      <alignment/>
      <protection/>
    </xf>
    <xf numFmtId="0" fontId="0" fillId="36" borderId="10" xfId="0" applyFont="1" applyFill="1" applyBorder="1" applyAlignment="1" applyProtection="1" quotePrefix="1">
      <alignment horizontal="left" vertical="center" wrapText="1"/>
      <protection/>
    </xf>
    <xf numFmtId="0" fontId="1" fillId="0" borderId="0" xfId="0" applyFont="1" applyAlignment="1" applyProtection="1">
      <alignment horizontal="center"/>
      <protection/>
    </xf>
    <xf numFmtId="0" fontId="4" fillId="0" borderId="0" xfId="0" applyFont="1" applyAlignment="1" applyProtection="1">
      <alignment horizontal="centerContinuous"/>
      <protection/>
    </xf>
    <xf numFmtId="0" fontId="1" fillId="0" borderId="0" xfId="0" applyFont="1" applyAlignment="1" applyProtection="1">
      <alignment horizontal="centerContinuous"/>
      <protection/>
    </xf>
    <xf numFmtId="0" fontId="7" fillId="0" borderId="0" xfId="0" applyFont="1" applyAlignment="1" applyProtection="1">
      <alignment horizontal="center"/>
      <protection/>
    </xf>
    <xf numFmtId="181" fontId="0" fillId="0" borderId="0" xfId="0" applyNumberFormat="1" applyFont="1" applyAlignment="1" applyProtection="1">
      <alignment/>
      <protection/>
    </xf>
    <xf numFmtId="1" fontId="0" fillId="0" borderId="0" xfId="0" applyNumberFormat="1" applyFont="1" applyAlignment="1" applyProtection="1">
      <alignment/>
      <protection/>
    </xf>
    <xf numFmtId="1" fontId="0" fillId="0" borderId="0" xfId="0" applyNumberFormat="1" applyFont="1" applyAlignment="1" applyProtection="1">
      <alignment horizontal="center"/>
      <protection/>
    </xf>
    <xf numFmtId="0" fontId="0" fillId="0" borderId="0" xfId="0" applyFont="1" applyAlignment="1" applyProtection="1">
      <alignment horizontal="left"/>
      <protection/>
    </xf>
    <xf numFmtId="0" fontId="28" fillId="0" borderId="0" xfId="0" applyFont="1" applyAlignment="1" applyProtection="1">
      <alignment horizontal="right"/>
      <protection/>
    </xf>
    <xf numFmtId="0" fontId="1" fillId="0" borderId="0" xfId="0" applyFont="1" applyAlignment="1" applyProtection="1">
      <alignment horizontal="left"/>
      <protection/>
    </xf>
    <xf numFmtId="0" fontId="4" fillId="0" borderId="0" xfId="0" applyFont="1" applyBorder="1" applyAlignment="1" applyProtection="1">
      <alignment vertical="center" wrapText="1"/>
      <protection/>
    </xf>
    <xf numFmtId="0" fontId="1" fillId="0" borderId="0" xfId="0" applyFont="1" applyBorder="1" applyAlignment="1" applyProtection="1">
      <alignment vertical="center" wrapText="1"/>
      <protection/>
    </xf>
    <xf numFmtId="0" fontId="27" fillId="0" borderId="0" xfId="0" applyFont="1" applyBorder="1" applyAlignment="1" applyProtection="1">
      <alignment horizontal="left" vertical="center" wrapText="1"/>
      <protection/>
    </xf>
    <xf numFmtId="0" fontId="4" fillId="0" borderId="0" xfId="0" applyFont="1" applyBorder="1" applyAlignment="1" applyProtection="1">
      <alignment horizontal="centerContinuous" vertical="center" wrapText="1"/>
      <protection/>
    </xf>
    <xf numFmtId="0" fontId="1" fillId="0" borderId="0" xfId="0" applyFont="1" applyBorder="1" applyAlignment="1" applyProtection="1">
      <alignment horizontal="centerContinuous" vertical="center" wrapText="1"/>
      <protection/>
    </xf>
    <xf numFmtId="0" fontId="31" fillId="0" borderId="0" xfId="0" applyFont="1" applyBorder="1" applyAlignment="1" applyProtection="1">
      <alignment horizontal="left" vertical="center" wrapText="1"/>
      <protection/>
    </xf>
    <xf numFmtId="0" fontId="1" fillId="33" borderId="52" xfId="0" applyFont="1" applyFill="1" applyBorder="1" applyAlignment="1" applyProtection="1">
      <alignment vertical="center"/>
      <protection/>
    </xf>
    <xf numFmtId="0" fontId="1" fillId="33" borderId="53" xfId="0" applyFont="1" applyFill="1" applyBorder="1" applyAlignment="1" applyProtection="1">
      <alignment horizontal="center" vertical="center"/>
      <protection/>
    </xf>
    <xf numFmtId="0" fontId="40" fillId="40" borderId="41"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wrapText="1"/>
      <protection/>
    </xf>
    <xf numFmtId="0" fontId="8" fillId="35" borderId="54" xfId="0" applyFont="1" applyFill="1" applyBorder="1" applyAlignment="1" applyProtection="1">
      <alignment horizontal="left" vertical="center"/>
      <protection/>
    </xf>
    <xf numFmtId="0" fontId="8" fillId="35" borderId="55" xfId="0" applyFont="1" applyFill="1" applyBorder="1" applyAlignment="1" applyProtection="1">
      <alignment horizontal="center" vertical="center"/>
      <protection/>
    </xf>
    <xf numFmtId="0" fontId="0" fillId="0" borderId="0" xfId="0" applyFont="1" applyBorder="1" applyAlignment="1" applyProtection="1">
      <alignment horizontal="center"/>
      <protection/>
    </xf>
    <xf numFmtId="0" fontId="1" fillId="33" borderId="56" xfId="0" applyFont="1" applyFill="1" applyBorder="1" applyAlignment="1" applyProtection="1">
      <alignment vertical="center"/>
      <protection/>
    </xf>
    <xf numFmtId="0" fontId="1" fillId="33" borderId="57" xfId="0" applyFont="1" applyFill="1" applyBorder="1" applyAlignment="1" applyProtection="1">
      <alignment horizontal="center" vertical="center"/>
      <protection/>
    </xf>
    <xf numFmtId="0" fontId="0" fillId="36" borderId="10" xfId="0" applyFont="1" applyFill="1" applyBorder="1" applyAlignment="1" applyProtection="1">
      <alignment horizontal="left" vertical="center" wrapText="1"/>
      <protection/>
    </xf>
    <xf numFmtId="0" fontId="41" fillId="40" borderId="10" xfId="0" applyFont="1" applyFill="1" applyBorder="1" applyAlignment="1" applyProtection="1" quotePrefix="1">
      <alignment horizontal="left" vertical="center" wrapText="1"/>
      <protection/>
    </xf>
    <xf numFmtId="0" fontId="41" fillId="36" borderId="10" xfId="0" applyFont="1" applyFill="1" applyBorder="1" applyAlignment="1" applyProtection="1" quotePrefix="1">
      <alignment horizontal="left" vertical="center" wrapText="1"/>
      <protection/>
    </xf>
    <xf numFmtId="0" fontId="0" fillId="40" borderId="10" xfId="0" applyFont="1" applyFill="1" applyBorder="1" applyAlignment="1" applyProtection="1" quotePrefix="1">
      <alignment horizontal="left" vertical="center" wrapText="1"/>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wrapText="1"/>
      <protection/>
    </xf>
    <xf numFmtId="0" fontId="0" fillId="36" borderId="10" xfId="0" applyFont="1" applyFill="1" applyBorder="1" applyAlignment="1" applyProtection="1">
      <alignment horizontal="center" vertical="center" wrapText="1"/>
      <protection/>
    </xf>
    <xf numFmtId="0" fontId="0" fillId="41" borderId="10" xfId="0" applyFill="1" applyBorder="1" applyAlignment="1" applyProtection="1">
      <alignment horizontal="center" vertical="center"/>
      <protection/>
    </xf>
    <xf numFmtId="0" fontId="1" fillId="33" borderId="56" xfId="0" applyFont="1" applyFill="1" applyBorder="1" applyAlignment="1" applyProtection="1">
      <alignment vertical="center" wrapText="1"/>
      <protection/>
    </xf>
    <xf numFmtId="0" fontId="1" fillId="33" borderId="57" xfId="0" applyFont="1" applyFill="1" applyBorder="1" applyAlignment="1" applyProtection="1">
      <alignment horizontal="center" vertical="center" wrapText="1"/>
      <protection/>
    </xf>
    <xf numFmtId="0" fontId="0" fillId="36" borderId="10" xfId="45" applyFont="1" applyFill="1" applyBorder="1" applyAlignment="1" applyProtection="1">
      <alignment horizontal="left" vertical="center" wrapText="1"/>
      <protection/>
    </xf>
    <xf numFmtId="0" fontId="43" fillId="40" borderId="10" xfId="0" applyFont="1" applyFill="1" applyBorder="1" applyAlignment="1" applyProtection="1">
      <alignment horizontal="left" vertical="center" wrapText="1"/>
      <protection/>
    </xf>
    <xf numFmtId="181" fontId="0" fillId="33" borderId="10" xfId="0" applyNumberFormat="1" applyFont="1" applyFill="1" applyBorder="1" applyAlignment="1" applyProtection="1">
      <alignment horizontal="center" vertical="center" wrapText="1"/>
      <protection/>
    </xf>
    <xf numFmtId="0" fontId="0" fillId="33" borderId="10" xfId="0" applyFill="1" applyBorder="1" applyAlignment="1" applyProtection="1">
      <alignment horizontal="center" vertical="center"/>
      <protection/>
    </xf>
    <xf numFmtId="0" fontId="0" fillId="33" borderId="10" xfId="0"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40" fillId="33" borderId="56" xfId="0" applyFont="1" applyFill="1" applyBorder="1" applyAlignment="1" applyProtection="1">
      <alignment vertical="center"/>
      <protection/>
    </xf>
    <xf numFmtId="0" fontId="40" fillId="33" borderId="57" xfId="0" applyFont="1" applyFill="1" applyBorder="1" applyAlignment="1" applyProtection="1">
      <alignment horizontal="center" vertical="center"/>
      <protection/>
    </xf>
    <xf numFmtId="0" fontId="0" fillId="36" borderId="10" xfId="45" applyFont="1" applyFill="1" applyBorder="1" applyAlignment="1" applyProtection="1">
      <alignment vertical="center"/>
      <protection/>
    </xf>
    <xf numFmtId="0" fontId="41" fillId="40" borderId="10" xfId="0" applyFont="1" applyFill="1" applyBorder="1" applyAlignment="1" applyProtection="1">
      <alignment horizontal="left" vertical="center" wrapText="1"/>
      <protection/>
    </xf>
    <xf numFmtId="0" fontId="41" fillId="33" borderId="10" xfId="0" applyFont="1" applyFill="1" applyBorder="1" applyAlignment="1" applyProtection="1">
      <alignment horizontal="center" vertical="center"/>
      <protection/>
    </xf>
    <xf numFmtId="0" fontId="41" fillId="33" borderId="10" xfId="0" applyFont="1" applyFill="1" applyBorder="1" applyAlignment="1" applyProtection="1">
      <alignment vertical="center"/>
      <protection/>
    </xf>
    <xf numFmtId="0" fontId="41" fillId="33" borderId="0" xfId="0" applyFont="1" applyFill="1" applyBorder="1" applyAlignment="1" applyProtection="1">
      <alignment horizontal="center" vertical="center"/>
      <protection/>
    </xf>
    <xf numFmtId="0" fontId="40" fillId="33" borderId="58" xfId="0" applyFont="1" applyFill="1" applyBorder="1" applyAlignment="1" applyProtection="1">
      <alignment vertical="center"/>
      <protection/>
    </xf>
    <xf numFmtId="0" fontId="40" fillId="33" borderId="45" xfId="0" applyFont="1" applyFill="1" applyBorder="1" applyAlignment="1" applyProtection="1">
      <alignment horizontal="center" vertical="center"/>
      <protection/>
    </xf>
    <xf numFmtId="0" fontId="43" fillId="40" borderId="10" xfId="0" applyFont="1" applyFill="1" applyBorder="1" applyAlignment="1" applyProtection="1">
      <alignment vertical="center" wrapText="1"/>
      <protection/>
    </xf>
    <xf numFmtId="0" fontId="0" fillId="42" borderId="10" xfId="0" applyFont="1" applyFill="1" applyBorder="1" applyAlignment="1" applyProtection="1">
      <alignment horizontal="center" vertical="center" wrapText="1"/>
      <protection/>
    </xf>
    <xf numFmtId="181" fontId="0" fillId="34" borderId="10"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40" fillId="0" borderId="36" xfId="0" applyFont="1" applyBorder="1" applyAlignment="1" applyProtection="1">
      <alignment vertical="center"/>
      <protection/>
    </xf>
    <xf numFmtId="0" fontId="40" fillId="0" borderId="40" xfId="0" applyFont="1" applyBorder="1" applyAlignment="1" applyProtection="1">
      <alignment horizontal="center" vertical="center"/>
      <protection/>
    </xf>
    <xf numFmtId="0" fontId="41" fillId="36" borderId="10" xfId="0" applyFont="1" applyFill="1" applyBorder="1" applyAlignment="1" applyProtection="1">
      <alignment vertical="center" wrapText="1"/>
      <protection/>
    </xf>
    <xf numFmtId="0" fontId="43" fillId="40" borderId="10" xfId="0" applyFont="1" applyFill="1" applyBorder="1" applyAlignment="1" applyProtection="1" quotePrefix="1">
      <alignment vertical="center" wrapText="1"/>
      <protection/>
    </xf>
    <xf numFmtId="0" fontId="1" fillId="0" borderId="0" xfId="0" applyFont="1" applyBorder="1" applyAlignment="1" applyProtection="1">
      <alignment horizontal="center" vertical="center"/>
      <protection/>
    </xf>
    <xf numFmtId="0" fontId="40" fillId="0" borderId="56" xfId="0" applyFont="1" applyBorder="1" applyAlignment="1" applyProtection="1">
      <alignment vertical="center"/>
      <protection/>
    </xf>
    <xf numFmtId="0" fontId="40" fillId="0" borderId="57" xfId="0" applyFont="1" applyBorder="1" applyAlignment="1" applyProtection="1">
      <alignment horizontal="center" vertical="center"/>
      <protection/>
    </xf>
    <xf numFmtId="0" fontId="1" fillId="0" borderId="57" xfId="0" applyFont="1" applyBorder="1" applyAlignment="1" applyProtection="1">
      <alignment horizontal="center" vertical="center"/>
      <protection/>
    </xf>
    <xf numFmtId="0" fontId="41" fillId="36" borderId="10" xfId="0" applyFont="1" applyFill="1" applyBorder="1" applyAlignment="1" applyProtection="1">
      <alignment horizontal="left" vertical="center" wrapText="1"/>
      <protection/>
    </xf>
    <xf numFmtId="0" fontId="1" fillId="0" borderId="56" xfId="0" applyFont="1" applyBorder="1" applyAlignment="1" applyProtection="1">
      <alignment vertical="center" wrapText="1"/>
      <protection/>
    </xf>
    <xf numFmtId="0" fontId="0" fillId="40" borderId="10" xfId="0" applyFont="1" applyFill="1" applyBorder="1" applyAlignment="1" applyProtection="1">
      <alignment horizontal="left" vertical="center" wrapText="1"/>
      <protection/>
    </xf>
    <xf numFmtId="0" fontId="0" fillId="0" borderId="10" xfId="0" applyFont="1" applyBorder="1" applyAlignment="1" applyProtection="1">
      <alignment horizontal="center" vertical="center" wrapText="1"/>
      <protection/>
    </xf>
    <xf numFmtId="181" fontId="0" fillId="0" borderId="10" xfId="0"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protection/>
    </xf>
    <xf numFmtId="0" fontId="40" fillId="0" borderId="56" xfId="0" applyFont="1" applyBorder="1" applyAlignment="1" applyProtection="1">
      <alignment vertical="center" wrapText="1"/>
      <protection/>
    </xf>
    <xf numFmtId="0" fontId="41" fillId="0" borderId="10" xfId="0" applyFont="1" applyBorder="1" applyAlignment="1" applyProtection="1">
      <alignment horizontal="center" vertical="center" wrapText="1"/>
      <protection/>
    </xf>
    <xf numFmtId="181" fontId="41" fillId="0" borderId="10" xfId="0" applyNumberFormat="1" applyFont="1" applyBorder="1" applyAlignment="1" applyProtection="1">
      <alignment horizontal="center" vertical="center" wrapText="1"/>
      <protection/>
    </xf>
    <xf numFmtId="0" fontId="41" fillId="0" borderId="10" xfId="0" applyFont="1" applyBorder="1" applyAlignment="1" applyProtection="1">
      <alignment horizontal="center" vertical="center"/>
      <protection/>
    </xf>
    <xf numFmtId="0" fontId="41" fillId="36" borderId="10" xfId="0" applyFont="1" applyFill="1" applyBorder="1" applyAlignment="1" applyProtection="1">
      <alignment horizontal="center" vertical="center" wrapText="1"/>
      <protection/>
    </xf>
    <xf numFmtId="0" fontId="41" fillId="0" borderId="10" xfId="0" applyFont="1" applyBorder="1" applyAlignment="1" applyProtection="1">
      <alignment vertical="center"/>
      <protection/>
    </xf>
    <xf numFmtId="0" fontId="41" fillId="0" borderId="0" xfId="0" applyFont="1" applyBorder="1" applyAlignment="1" applyProtection="1">
      <alignment horizontal="center" vertical="center" wrapText="1"/>
      <protection/>
    </xf>
    <xf numFmtId="0" fontId="40" fillId="0" borderId="58" xfId="0" applyFont="1" applyBorder="1" applyAlignment="1" applyProtection="1">
      <alignment vertical="center"/>
      <protection/>
    </xf>
    <xf numFmtId="0" fontId="40" fillId="0" borderId="45" xfId="0" applyFont="1" applyBorder="1" applyAlignment="1" applyProtection="1">
      <alignment horizontal="center" vertical="center"/>
      <protection/>
    </xf>
    <xf numFmtId="0" fontId="41" fillId="36" borderId="46" xfId="0" applyFont="1" applyFill="1" applyBorder="1" applyAlignment="1" applyProtection="1">
      <alignment horizontal="left" vertical="center" wrapText="1"/>
      <protection/>
    </xf>
    <xf numFmtId="0" fontId="41" fillId="36" borderId="46" xfId="0" applyFont="1" applyFill="1" applyBorder="1" applyAlignment="1" applyProtection="1" quotePrefix="1">
      <alignment horizontal="left" vertical="center" wrapText="1"/>
      <protection/>
    </xf>
    <xf numFmtId="0" fontId="43" fillId="40" borderId="46" xfId="0" applyFont="1" applyFill="1" applyBorder="1" applyAlignment="1" applyProtection="1" quotePrefix="1">
      <alignment horizontal="left" vertical="center" wrapText="1"/>
      <protection/>
    </xf>
    <xf numFmtId="0" fontId="41" fillId="42" borderId="10" xfId="0" applyFont="1" applyFill="1" applyBorder="1" applyAlignment="1" applyProtection="1">
      <alignment horizontal="center" vertical="center" wrapText="1"/>
      <protection/>
    </xf>
    <xf numFmtId="181" fontId="41" fillId="34" borderId="10" xfId="0" applyNumberFormat="1" applyFont="1" applyFill="1" applyBorder="1" applyAlignment="1" applyProtection="1">
      <alignment horizontal="center" vertical="center" wrapText="1"/>
      <protection/>
    </xf>
    <xf numFmtId="0" fontId="41" fillId="36" borderId="10" xfId="0" applyFont="1" applyFill="1" applyBorder="1" applyAlignment="1" applyProtection="1">
      <alignment horizontal="center" vertical="center"/>
      <protection/>
    </xf>
    <xf numFmtId="0" fontId="40" fillId="33" borderId="36" xfId="0" applyFont="1" applyFill="1" applyBorder="1" applyAlignment="1" applyProtection="1">
      <alignment vertical="center"/>
      <protection/>
    </xf>
    <xf numFmtId="0" fontId="40" fillId="33" borderId="40" xfId="0" applyFont="1" applyFill="1" applyBorder="1" applyAlignment="1" applyProtection="1">
      <alignment horizontal="center" vertical="center"/>
      <protection/>
    </xf>
    <xf numFmtId="181" fontId="41" fillId="33" borderId="10" xfId="0" applyNumberFormat="1" applyFont="1" applyFill="1" applyBorder="1" applyAlignment="1" applyProtection="1">
      <alignment horizontal="center" vertical="center"/>
      <protection/>
    </xf>
    <xf numFmtId="0" fontId="41" fillId="33" borderId="10" xfId="0" applyFont="1" applyFill="1" applyBorder="1" applyAlignment="1" applyProtection="1">
      <alignment horizontal="center" vertical="center" wrapText="1"/>
      <protection/>
    </xf>
    <xf numFmtId="181" fontId="41" fillId="33" borderId="10" xfId="0" applyNumberFormat="1" applyFont="1" applyFill="1" applyBorder="1" applyAlignment="1" applyProtection="1">
      <alignment horizontal="center" vertical="center" wrapText="1"/>
      <protection/>
    </xf>
    <xf numFmtId="0" fontId="41" fillId="33" borderId="0" xfId="0" applyFont="1" applyFill="1" applyBorder="1" applyAlignment="1" applyProtection="1">
      <alignment horizontal="center" vertical="center" wrapText="1"/>
      <protection/>
    </xf>
    <xf numFmtId="0" fontId="40" fillId="33" borderId="56" xfId="0" applyFont="1" applyFill="1" applyBorder="1" applyAlignment="1" applyProtection="1">
      <alignment vertical="center" wrapText="1"/>
      <protection/>
    </xf>
    <xf numFmtId="0" fontId="40" fillId="33" borderId="57" xfId="0" applyFont="1" applyFill="1" applyBorder="1" applyAlignment="1" applyProtection="1">
      <alignment horizontal="center" vertical="center" wrapText="1"/>
      <protection/>
    </xf>
    <xf numFmtId="0" fontId="40" fillId="36" borderId="47" xfId="45" applyFont="1" applyFill="1" applyBorder="1" applyAlignment="1" applyProtection="1">
      <alignment horizontal="left" vertical="center" wrapText="1"/>
      <protection/>
    </xf>
    <xf numFmtId="0" fontId="41" fillId="33" borderId="47" xfId="0" applyFont="1" applyFill="1" applyBorder="1" applyAlignment="1" applyProtection="1">
      <alignment horizontal="center"/>
      <protection/>
    </xf>
    <xf numFmtId="0" fontId="0" fillId="0" borderId="47" xfId="0" applyBorder="1" applyAlignment="1" applyProtection="1">
      <alignment horizontal="center" wrapText="1"/>
      <protection/>
    </xf>
    <xf numFmtId="0" fontId="0" fillId="36" borderId="47" xfId="0" applyFill="1" applyBorder="1" applyAlignment="1" applyProtection="1">
      <alignment horizontal="center" wrapText="1"/>
      <protection/>
    </xf>
    <xf numFmtId="0" fontId="1" fillId="0" borderId="47" xfId="0" applyFont="1" applyBorder="1" applyAlignment="1" applyProtection="1">
      <alignment horizontal="center" wrapText="1"/>
      <protection/>
    </xf>
    <xf numFmtId="0" fontId="21" fillId="0" borderId="50" xfId="0" applyFont="1" applyBorder="1" applyAlignment="1" applyProtection="1">
      <alignment horizontal="center" wrapText="1"/>
      <protection/>
    </xf>
    <xf numFmtId="0" fontId="41" fillId="40" borderId="46" xfId="0" applyFont="1" applyFill="1" applyBorder="1" applyAlignment="1" applyProtection="1">
      <alignment horizontal="left" vertical="center" wrapText="1"/>
      <protection/>
    </xf>
    <xf numFmtId="0" fontId="41" fillId="33" borderId="46" xfId="0" applyFont="1" applyFill="1" applyBorder="1" applyAlignment="1" applyProtection="1">
      <alignment horizontal="center" vertical="center"/>
      <protection/>
    </xf>
    <xf numFmtId="0" fontId="41" fillId="42" borderId="46" xfId="0" applyFont="1" applyFill="1" applyBorder="1" applyAlignment="1" applyProtection="1">
      <alignment horizontal="center" vertical="center" wrapText="1"/>
      <protection/>
    </xf>
    <xf numFmtId="181" fontId="41" fillId="34" borderId="46" xfId="0" applyNumberFormat="1" applyFont="1" applyFill="1" applyBorder="1" applyAlignment="1" applyProtection="1">
      <alignment horizontal="center" vertical="center" wrapText="1"/>
      <protection/>
    </xf>
    <xf numFmtId="0" fontId="0" fillId="41" borderId="46" xfId="0" applyFill="1" applyBorder="1" applyAlignment="1" applyProtection="1">
      <alignment horizontal="center" vertical="center"/>
      <protection/>
    </xf>
    <xf numFmtId="0" fontId="41" fillId="36" borderId="46" xfId="0" applyFont="1" applyFill="1" applyBorder="1" applyAlignment="1" applyProtection="1">
      <alignment horizontal="center" vertical="center"/>
      <protection/>
    </xf>
    <xf numFmtId="0" fontId="41" fillId="33" borderId="46" xfId="0" applyFont="1" applyFill="1" applyBorder="1" applyAlignment="1" applyProtection="1">
      <alignment vertical="center"/>
      <protection/>
    </xf>
    <xf numFmtId="0" fontId="0" fillId="41" borderId="48" xfId="0" applyFill="1" applyBorder="1" applyAlignment="1" applyProtection="1">
      <alignment horizontal="center"/>
      <protection/>
    </xf>
    <xf numFmtId="1" fontId="0" fillId="41" borderId="53" xfId="0" applyNumberFormat="1" applyFont="1" applyFill="1" applyBorder="1" applyAlignment="1" applyProtection="1">
      <alignment horizontal="center" vertical="center" wrapText="1"/>
      <protection/>
    </xf>
    <xf numFmtId="0" fontId="32" fillId="0" borderId="0" xfId="0" applyFont="1" applyAlignment="1" applyProtection="1">
      <alignment horizontal="left"/>
      <protection/>
    </xf>
    <xf numFmtId="1" fontId="4" fillId="0" borderId="0" xfId="0" applyNumberFormat="1" applyFont="1" applyFill="1" applyBorder="1" applyAlignment="1" applyProtection="1">
      <alignment horizontal="center" vertical="center" wrapText="1"/>
      <protection/>
    </xf>
    <xf numFmtId="0" fontId="31" fillId="0" borderId="0" xfId="0" applyFont="1" applyBorder="1" applyAlignment="1" applyProtection="1">
      <alignment horizontal="left"/>
      <protection/>
    </xf>
    <xf numFmtId="0" fontId="1" fillId="36" borderId="59" xfId="0" applyFont="1" applyFill="1" applyBorder="1" applyAlignment="1" applyProtection="1">
      <alignment horizontal="center" vertical="center"/>
      <protection/>
    </xf>
    <xf numFmtId="0" fontId="1" fillId="37" borderId="41" xfId="0" applyFont="1" applyFill="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44" xfId="0" applyFont="1" applyBorder="1" applyAlignment="1" applyProtection="1">
      <alignment vertical="center" wrapText="1"/>
      <protection/>
    </xf>
    <xf numFmtId="0" fontId="8" fillId="0" borderId="40" xfId="0" applyFont="1" applyBorder="1" applyAlignment="1" applyProtection="1">
      <alignment horizontal="center" vertical="center" wrapText="1"/>
      <protection/>
    </xf>
    <xf numFmtId="0" fontId="9" fillId="43" borderId="10" xfId="0" applyFont="1" applyFill="1" applyBorder="1" applyAlignment="1" applyProtection="1">
      <alignment horizontal="left" vertical="center" wrapText="1"/>
      <protection/>
    </xf>
    <xf numFmtId="0" fontId="0" fillId="0" borderId="10" xfId="0" applyBorder="1" applyAlignment="1" applyProtection="1">
      <alignment horizontal="center"/>
      <protection/>
    </xf>
    <xf numFmtId="0" fontId="1" fillId="0" borderId="43" xfId="0" applyFont="1" applyBorder="1" applyAlignment="1" applyProtection="1">
      <alignment vertical="center" wrapText="1"/>
      <protection/>
    </xf>
    <xf numFmtId="0" fontId="1" fillId="0" borderId="57" xfId="0" applyFont="1" applyBorder="1" applyAlignment="1" applyProtection="1">
      <alignment horizontal="center" vertical="center" wrapText="1"/>
      <protection/>
    </xf>
    <xf numFmtId="0" fontId="0" fillId="43" borderId="10" xfId="0" applyFont="1" applyFill="1" applyBorder="1" applyAlignment="1" applyProtection="1">
      <alignment horizontal="left" vertical="center" wrapText="1"/>
      <protection/>
    </xf>
    <xf numFmtId="0" fontId="0" fillId="43" borderId="10" xfId="0" applyFont="1" applyFill="1" applyBorder="1" applyAlignment="1" applyProtection="1">
      <alignment horizontal="center" vertical="center" wrapText="1"/>
      <protection/>
    </xf>
    <xf numFmtId="0" fontId="0" fillId="0" borderId="10" xfId="0" applyBorder="1" applyAlignment="1" applyProtection="1">
      <alignment/>
      <protection/>
    </xf>
    <xf numFmtId="0" fontId="1" fillId="36" borderId="10" xfId="0" applyFont="1" applyFill="1" applyBorder="1" applyAlignment="1" applyProtection="1">
      <alignment wrapText="1"/>
      <protection/>
    </xf>
    <xf numFmtId="0" fontId="3" fillId="43" borderId="47" xfId="45" applyFont="1" applyFill="1" applyBorder="1" applyAlignment="1" applyProtection="1" quotePrefix="1">
      <alignment horizontal="left" vertical="center" wrapText="1"/>
      <protection/>
    </xf>
    <xf numFmtId="0" fontId="43" fillId="40" borderId="47" xfId="0" applyFont="1" applyFill="1" applyBorder="1" applyAlignment="1" applyProtection="1">
      <alignment horizontal="left" vertical="center" wrapText="1"/>
      <protection/>
    </xf>
    <xf numFmtId="0" fontId="40" fillId="0" borderId="43" xfId="0" applyFont="1" applyBorder="1" applyAlignment="1" applyProtection="1">
      <alignment vertical="center" wrapText="1"/>
      <protection/>
    </xf>
    <xf numFmtId="0" fontId="40" fillId="0" borderId="57" xfId="0" applyFont="1" applyBorder="1" applyAlignment="1" applyProtection="1">
      <alignment horizontal="center" vertical="center" wrapText="1"/>
      <protection/>
    </xf>
    <xf numFmtId="0" fontId="41" fillId="43" borderId="10" xfId="0" applyFont="1" applyFill="1" applyBorder="1" applyAlignment="1" applyProtection="1">
      <alignment horizontal="left" vertical="center" wrapText="1"/>
      <protection/>
    </xf>
    <xf numFmtId="0" fontId="43" fillId="40" borderId="10" xfId="0" applyFont="1" applyFill="1" applyBorder="1" applyAlignment="1" applyProtection="1" quotePrefix="1">
      <alignment horizontal="left" vertical="center" wrapText="1"/>
      <protection/>
    </xf>
    <xf numFmtId="0" fontId="41" fillId="0" borderId="10" xfId="0" applyFont="1" applyBorder="1" applyAlignment="1" applyProtection="1">
      <alignment horizontal="center"/>
      <protection/>
    </xf>
    <xf numFmtId="0" fontId="41" fillId="0" borderId="10" xfId="0" applyFont="1" applyBorder="1" applyAlignment="1" applyProtection="1">
      <alignment/>
      <protection/>
    </xf>
    <xf numFmtId="0" fontId="40" fillId="0" borderId="60" xfId="0" applyFont="1" applyBorder="1" applyAlignment="1" applyProtection="1">
      <alignment vertical="center" wrapText="1"/>
      <protection/>
    </xf>
    <xf numFmtId="0" fontId="40" fillId="0" borderId="61" xfId="0" applyFont="1" applyBorder="1" applyAlignment="1" applyProtection="1">
      <alignment horizontal="center" vertical="center" wrapText="1"/>
      <protection/>
    </xf>
    <xf numFmtId="0" fontId="41" fillId="43" borderId="47" xfId="0" applyFont="1" applyFill="1" applyBorder="1" applyAlignment="1" applyProtection="1">
      <alignment horizontal="left" vertical="center" wrapText="1"/>
      <protection/>
    </xf>
    <xf numFmtId="0" fontId="41" fillId="40" borderId="47" xfId="0" applyFont="1" applyFill="1" applyBorder="1" applyAlignment="1" applyProtection="1">
      <alignment horizontal="left" vertical="center" wrapText="1"/>
      <protection/>
    </xf>
    <xf numFmtId="0" fontId="41" fillId="33" borderId="47" xfId="0" applyFont="1" applyFill="1" applyBorder="1" applyAlignment="1" applyProtection="1">
      <alignment horizontal="center" wrapText="1"/>
      <protection/>
    </xf>
    <xf numFmtId="0" fontId="41" fillId="0" borderId="47" xfId="0" applyFont="1" applyBorder="1" applyAlignment="1" applyProtection="1">
      <alignment horizontal="center" wrapText="1"/>
      <protection/>
    </xf>
    <xf numFmtId="181" fontId="41" fillId="0" borderId="47" xfId="0" applyNumberFormat="1" applyFont="1" applyBorder="1" applyAlignment="1" applyProtection="1">
      <alignment horizontal="center" wrapText="1"/>
      <protection/>
    </xf>
    <xf numFmtId="0" fontId="41" fillId="36" borderId="47" xfId="0" applyFont="1" applyFill="1" applyBorder="1" applyAlignment="1" applyProtection="1">
      <alignment horizontal="center" wrapText="1"/>
      <protection/>
    </xf>
    <xf numFmtId="0" fontId="41" fillId="36" borderId="10" xfId="45" applyFont="1" applyFill="1" applyBorder="1" applyAlignment="1" applyProtection="1" quotePrefix="1">
      <alignment horizontal="left" vertical="center" wrapText="1"/>
      <protection/>
    </xf>
    <xf numFmtId="0" fontId="3" fillId="43" borderId="10" xfId="0" applyFont="1" applyFill="1" applyBorder="1" applyAlignment="1" applyProtection="1">
      <alignment horizontal="left" vertical="center" wrapText="1"/>
      <protection/>
    </xf>
    <xf numFmtId="0" fontId="40" fillId="0" borderId="62" xfId="0" applyFont="1" applyBorder="1" applyAlignment="1" applyProtection="1">
      <alignment vertical="center" wrapText="1"/>
      <protection/>
    </xf>
    <xf numFmtId="0" fontId="41" fillId="0" borderId="47" xfId="0" applyFont="1" applyBorder="1" applyAlignment="1" applyProtection="1">
      <alignment horizontal="center" vertical="center" wrapText="1"/>
      <protection/>
    </xf>
    <xf numFmtId="181" fontId="41" fillId="0" borderId="47" xfId="0" applyNumberFormat="1" applyFont="1" applyBorder="1" applyAlignment="1" applyProtection="1">
      <alignment horizontal="center" vertical="center" wrapText="1"/>
      <protection/>
    </xf>
    <xf numFmtId="0" fontId="41" fillId="0" borderId="47" xfId="0" applyFont="1" applyBorder="1" applyAlignment="1" applyProtection="1">
      <alignment horizontal="center"/>
      <protection/>
    </xf>
    <xf numFmtId="0" fontId="41" fillId="43" borderId="47" xfId="0" applyFont="1" applyFill="1" applyBorder="1" applyAlignment="1" applyProtection="1">
      <alignment horizontal="center" vertical="center" wrapText="1"/>
      <protection/>
    </xf>
    <xf numFmtId="0" fontId="41" fillId="0" borderId="47" xfId="0" applyFont="1" applyBorder="1" applyAlignment="1" applyProtection="1">
      <alignment/>
      <protection/>
    </xf>
    <xf numFmtId="0" fontId="40" fillId="0" borderId="63" xfId="0" applyFont="1" applyBorder="1" applyAlignment="1" applyProtection="1">
      <alignment vertical="center" wrapText="1"/>
      <protection/>
    </xf>
    <xf numFmtId="0" fontId="41" fillId="40" borderId="24" xfId="0" applyFont="1" applyFill="1" applyBorder="1" applyAlignment="1" applyProtection="1">
      <alignment horizontal="left" vertical="center" wrapText="1"/>
      <protection/>
    </xf>
    <xf numFmtId="0" fontId="41" fillId="0" borderId="10" xfId="0" applyFont="1" applyFill="1" applyBorder="1" applyAlignment="1" applyProtection="1">
      <alignment horizontal="center" vertical="center" wrapText="1"/>
      <protection/>
    </xf>
    <xf numFmtId="181" fontId="41" fillId="0" borderId="10" xfId="0" applyNumberFormat="1" applyFont="1" applyFill="1" applyBorder="1" applyAlignment="1" applyProtection="1">
      <alignment horizontal="center" vertical="center" wrapText="1"/>
      <protection/>
    </xf>
    <xf numFmtId="0" fontId="41" fillId="0" borderId="10" xfId="0" applyFont="1" applyFill="1" applyBorder="1" applyAlignment="1" applyProtection="1">
      <alignment horizontal="center"/>
      <protection/>
    </xf>
    <xf numFmtId="0" fontId="41" fillId="0" borderId="10" xfId="0" applyFont="1" applyFill="1" applyBorder="1" applyAlignment="1" applyProtection="1">
      <alignment/>
      <protection/>
    </xf>
    <xf numFmtId="0" fontId="40" fillId="0" borderId="64" xfId="0" applyFont="1" applyBorder="1" applyAlignment="1" applyProtection="1">
      <alignment vertical="center" wrapText="1"/>
      <protection/>
    </xf>
    <xf numFmtId="0" fontId="41" fillId="36" borderId="47" xfId="0" applyFont="1" applyFill="1" applyBorder="1" applyAlignment="1" applyProtection="1">
      <alignment horizontal="left" vertical="center" wrapText="1"/>
      <protection/>
    </xf>
    <xf numFmtId="0" fontId="41" fillId="0" borderId="47" xfId="0" applyFont="1" applyFill="1" applyBorder="1" applyAlignment="1" applyProtection="1">
      <alignment horizontal="center" wrapText="1"/>
      <protection/>
    </xf>
    <xf numFmtId="0" fontId="41" fillId="43" borderId="47" xfId="0" applyFont="1" applyFill="1" applyBorder="1" applyAlignment="1" applyProtection="1">
      <alignment horizontal="center" wrapText="1"/>
      <protection/>
    </xf>
    <xf numFmtId="0" fontId="41" fillId="43" borderId="10" xfId="0" applyFont="1" applyFill="1" applyBorder="1" applyAlignment="1" applyProtection="1">
      <alignment horizontal="center" vertical="center" wrapText="1"/>
      <protection/>
    </xf>
    <xf numFmtId="0" fontId="2" fillId="40" borderId="10" xfId="0" applyFont="1" applyFill="1" applyBorder="1" applyAlignment="1" applyProtection="1" quotePrefix="1">
      <alignment horizontal="left" vertical="center" wrapText="1"/>
      <protection/>
    </xf>
    <xf numFmtId="0" fontId="2" fillId="40" borderId="10" xfId="0" applyFont="1" applyFill="1" applyBorder="1" applyAlignment="1" applyProtection="1">
      <alignment horizontal="left" vertical="center" wrapText="1"/>
      <protection/>
    </xf>
    <xf numFmtId="0" fontId="1" fillId="0" borderId="65" xfId="0" applyFont="1" applyBorder="1" applyAlignment="1" applyProtection="1">
      <alignment vertical="center" wrapText="1"/>
      <protection/>
    </xf>
    <xf numFmtId="0" fontId="1" fillId="0" borderId="45" xfId="0" applyFont="1" applyBorder="1" applyAlignment="1" applyProtection="1">
      <alignment horizontal="center" vertical="center" wrapText="1"/>
      <protection/>
    </xf>
    <xf numFmtId="0" fontId="0" fillId="36" borderId="46" xfId="0" applyFont="1" applyFill="1" applyBorder="1" applyAlignment="1" applyProtection="1">
      <alignment horizontal="left" vertical="center" wrapText="1"/>
      <protection/>
    </xf>
    <xf numFmtId="0" fontId="0" fillId="43" borderId="46" xfId="0" applyFont="1" applyFill="1" applyBorder="1" applyAlignment="1" applyProtection="1">
      <alignment horizontal="left" vertical="center" wrapText="1"/>
      <protection/>
    </xf>
    <xf numFmtId="0" fontId="0" fillId="40" borderId="46" xfId="0" applyFont="1" applyFill="1" applyBorder="1" applyAlignment="1" applyProtection="1">
      <alignment horizontal="left" vertical="center" wrapText="1"/>
      <protection/>
    </xf>
    <xf numFmtId="0" fontId="0" fillId="0" borderId="46" xfId="0" applyFont="1" applyBorder="1" applyAlignment="1" applyProtection="1">
      <alignment horizontal="center" vertical="center" wrapText="1"/>
      <protection/>
    </xf>
    <xf numFmtId="0" fontId="0" fillId="43" borderId="46" xfId="0" applyFont="1" applyFill="1" applyBorder="1" applyAlignment="1" applyProtection="1">
      <alignment horizontal="center" vertical="center" wrapText="1"/>
      <protection/>
    </xf>
    <xf numFmtId="0" fontId="0" fillId="0" borderId="46" xfId="0" applyBorder="1" applyAlignment="1" applyProtection="1">
      <alignment/>
      <protection/>
    </xf>
    <xf numFmtId="0" fontId="40" fillId="0" borderId="36" xfId="0" applyFont="1" applyBorder="1" applyAlignment="1" applyProtection="1">
      <alignment vertical="center" wrapText="1"/>
      <protection/>
    </xf>
    <xf numFmtId="0" fontId="40" fillId="0" borderId="40" xfId="0" applyFont="1" applyBorder="1" applyAlignment="1" applyProtection="1">
      <alignment horizontal="center" vertical="center" wrapText="1"/>
      <protection/>
    </xf>
    <xf numFmtId="0" fontId="41" fillId="36" borderId="16" xfId="0" applyFont="1" applyFill="1" applyBorder="1" applyAlignment="1" applyProtection="1">
      <alignment horizontal="left" vertical="center" wrapText="1"/>
      <protection/>
    </xf>
    <xf numFmtId="0" fontId="41" fillId="43" borderId="16" xfId="0" applyFont="1" applyFill="1" applyBorder="1" applyAlignment="1" applyProtection="1">
      <alignment horizontal="left" vertical="center" wrapText="1"/>
      <protection/>
    </xf>
    <xf numFmtId="0" fontId="40" fillId="40" borderId="16" xfId="0" applyFont="1" applyFill="1" applyBorder="1" applyAlignment="1" applyProtection="1">
      <alignment horizontal="center"/>
      <protection/>
    </xf>
    <xf numFmtId="0" fontId="41" fillId="33" borderId="16" xfId="0" applyFont="1" applyFill="1" applyBorder="1" applyAlignment="1" applyProtection="1">
      <alignment horizontal="center"/>
      <protection/>
    </xf>
    <xf numFmtId="181" fontId="41" fillId="33" borderId="16" xfId="0" applyNumberFormat="1" applyFont="1" applyFill="1" applyBorder="1" applyAlignment="1" applyProtection="1">
      <alignment horizontal="center"/>
      <protection/>
    </xf>
    <xf numFmtId="0" fontId="41" fillId="0" borderId="16" xfId="0" applyFont="1" applyBorder="1" applyAlignment="1" applyProtection="1">
      <alignment horizontal="center"/>
      <protection/>
    </xf>
    <xf numFmtId="0" fontId="41" fillId="36" borderId="16" xfId="0" applyFont="1" applyFill="1" applyBorder="1" applyAlignment="1" applyProtection="1">
      <alignment horizontal="center"/>
      <protection/>
    </xf>
    <xf numFmtId="0" fontId="41" fillId="0" borderId="0" xfId="0" applyFont="1" applyBorder="1" applyAlignment="1" applyProtection="1">
      <alignment horizontal="center"/>
      <protection/>
    </xf>
    <xf numFmtId="0" fontId="41" fillId="33" borderId="10" xfId="0" applyFont="1" applyFill="1" applyBorder="1" applyAlignment="1" applyProtection="1">
      <alignment horizontal="center"/>
      <protection/>
    </xf>
    <xf numFmtId="181" fontId="41" fillId="33" borderId="10" xfId="0" applyNumberFormat="1" applyFont="1" applyFill="1" applyBorder="1" applyAlignment="1" applyProtection="1">
      <alignment horizontal="center"/>
      <protection/>
    </xf>
    <xf numFmtId="0" fontId="41" fillId="36" borderId="10" xfId="0" applyFont="1" applyFill="1" applyBorder="1" applyAlignment="1" applyProtection="1">
      <alignment horizontal="center"/>
      <protection/>
    </xf>
    <xf numFmtId="0" fontId="40" fillId="40" borderId="10" xfId="0" applyFont="1" applyFill="1" applyBorder="1" applyAlignment="1" applyProtection="1">
      <alignment horizontal="center"/>
      <protection/>
    </xf>
    <xf numFmtId="0" fontId="41" fillId="33" borderId="0" xfId="0" applyFont="1" applyFill="1" applyBorder="1" applyAlignment="1" applyProtection="1">
      <alignment horizontal="center"/>
      <protection/>
    </xf>
    <xf numFmtId="0" fontId="1" fillId="0" borderId="57" xfId="0" applyFont="1" applyBorder="1" applyAlignment="1" applyProtection="1">
      <alignment horizontal="center" vertical="center" wrapText="1"/>
      <protection/>
    </xf>
    <xf numFmtId="0" fontId="41" fillId="40" borderId="47" xfId="0" applyFont="1" applyFill="1" applyBorder="1" applyAlignment="1" applyProtection="1" quotePrefix="1">
      <alignment horizontal="left" vertical="center" wrapText="1"/>
      <protection/>
    </xf>
    <xf numFmtId="0" fontId="40" fillId="0" borderId="39" xfId="0" applyFont="1" applyBorder="1" applyAlignment="1" applyProtection="1">
      <alignment horizontal="center" vertical="center" wrapText="1"/>
      <protection/>
    </xf>
    <xf numFmtId="0" fontId="41" fillId="43" borderId="10" xfId="0" applyFont="1" applyFill="1" applyBorder="1" applyAlignment="1" applyProtection="1">
      <alignment/>
      <protection/>
    </xf>
    <xf numFmtId="0" fontId="41" fillId="43" borderId="10" xfId="0" applyFont="1" applyFill="1" applyBorder="1" applyAlignment="1" applyProtection="1">
      <alignment wrapText="1"/>
      <protection/>
    </xf>
    <xf numFmtId="0" fontId="41" fillId="43" borderId="10" xfId="0" applyFont="1" applyFill="1" applyBorder="1" applyAlignment="1" applyProtection="1">
      <alignment vertical="center" wrapText="1"/>
      <protection/>
    </xf>
    <xf numFmtId="0" fontId="41" fillId="40" borderId="10" xfId="0" applyFont="1" applyFill="1" applyBorder="1" applyAlignment="1" applyProtection="1">
      <alignment vertical="center" wrapText="1"/>
      <protection/>
    </xf>
    <xf numFmtId="0" fontId="41" fillId="0" borderId="10" xfId="0" applyFont="1" applyBorder="1" applyAlignment="1" applyProtection="1">
      <alignment vertical="center" wrapText="1"/>
      <protection/>
    </xf>
    <xf numFmtId="181" fontId="41" fillId="0" borderId="10" xfId="0" applyNumberFormat="1" applyFont="1" applyBorder="1" applyAlignment="1" applyProtection="1">
      <alignment vertical="center" wrapText="1"/>
      <protection/>
    </xf>
    <xf numFmtId="0" fontId="41" fillId="33" borderId="10" xfId="0" applyFont="1" applyFill="1" applyBorder="1" applyAlignment="1" applyProtection="1">
      <alignment vertical="center" wrapText="1"/>
      <protection/>
    </xf>
    <xf numFmtId="0" fontId="41" fillId="0" borderId="0" xfId="0" applyFont="1" applyBorder="1" applyAlignment="1" applyProtection="1">
      <alignment vertical="center" wrapText="1"/>
      <protection/>
    </xf>
    <xf numFmtId="0" fontId="41" fillId="43" borderId="10" xfId="0" applyFont="1" applyFill="1" applyBorder="1" applyAlignment="1" applyProtection="1" quotePrefix="1">
      <alignment vertical="center" wrapText="1"/>
      <protection/>
    </xf>
    <xf numFmtId="0" fontId="41" fillId="40" borderId="10" xfId="0" applyFont="1" applyFill="1" applyBorder="1" applyAlignment="1" applyProtection="1" quotePrefix="1">
      <alignment vertical="center" wrapText="1"/>
      <protection/>
    </xf>
    <xf numFmtId="0" fontId="8" fillId="35" borderId="59" xfId="0" applyFont="1" applyFill="1" applyBorder="1" applyAlignment="1" applyProtection="1">
      <alignment horizontal="left"/>
      <protection/>
    </xf>
    <xf numFmtId="0" fontId="1" fillId="0" borderId="36" xfId="0" applyFont="1" applyBorder="1" applyAlignment="1" applyProtection="1">
      <alignment vertical="center" wrapText="1"/>
      <protection/>
    </xf>
    <xf numFmtId="0" fontId="1" fillId="0" borderId="40" xfId="0" applyFont="1" applyBorder="1" applyAlignment="1" applyProtection="1">
      <alignment horizontal="center" vertical="center" wrapText="1"/>
      <protection/>
    </xf>
    <xf numFmtId="0" fontId="0" fillId="36" borderId="24" xfId="0" applyFont="1" applyFill="1" applyBorder="1" applyAlignment="1" applyProtection="1">
      <alignment horizontal="left" vertical="center" wrapText="1"/>
      <protection/>
    </xf>
    <xf numFmtId="0" fontId="0" fillId="43" borderId="24" xfId="0" applyFont="1" applyFill="1" applyBorder="1" applyAlignment="1" applyProtection="1">
      <alignment horizontal="left" vertical="center" wrapText="1"/>
      <protection/>
    </xf>
    <xf numFmtId="0" fontId="0" fillId="40" borderId="24" xfId="0" applyFont="1" applyFill="1" applyBorder="1" applyAlignment="1" applyProtection="1">
      <alignment horizontal="left" vertical="center" wrapText="1"/>
      <protection/>
    </xf>
    <xf numFmtId="0" fontId="41" fillId="33" borderId="41" xfId="0" applyFont="1" applyFill="1" applyBorder="1" applyAlignment="1" applyProtection="1">
      <alignment horizontal="center" vertical="center"/>
      <protection/>
    </xf>
    <xf numFmtId="0" fontId="41" fillId="33" borderId="41" xfId="0" applyFont="1" applyFill="1" applyBorder="1" applyAlignment="1" applyProtection="1">
      <alignment horizontal="center"/>
      <protection/>
    </xf>
    <xf numFmtId="181" fontId="41" fillId="33" borderId="41" xfId="0" applyNumberFormat="1" applyFont="1" applyFill="1" applyBorder="1" applyAlignment="1" applyProtection="1">
      <alignment horizontal="center"/>
      <protection/>
    </xf>
    <xf numFmtId="0" fontId="41" fillId="0" borderId="41" xfId="0" applyFont="1" applyBorder="1" applyAlignment="1" applyProtection="1">
      <alignment horizontal="center"/>
      <protection/>
    </xf>
    <xf numFmtId="0" fontId="40" fillId="0" borderId="58" xfId="0" applyFont="1" applyBorder="1" applyAlignment="1" applyProtection="1">
      <alignment vertical="center" wrapText="1"/>
      <protection/>
    </xf>
    <xf numFmtId="0" fontId="40" fillId="0" borderId="45" xfId="0" applyFont="1" applyBorder="1" applyAlignment="1" applyProtection="1">
      <alignment horizontal="center" vertical="center" wrapText="1"/>
      <protection/>
    </xf>
    <xf numFmtId="0" fontId="41" fillId="43" borderId="46" xfId="0" applyFont="1" applyFill="1" applyBorder="1" applyAlignment="1" applyProtection="1">
      <alignment horizontal="left" vertical="center" wrapText="1"/>
      <protection/>
    </xf>
    <xf numFmtId="0" fontId="40" fillId="33" borderId="40" xfId="0" applyFont="1" applyFill="1" applyBorder="1" applyAlignment="1" applyProtection="1">
      <alignment horizontal="center" vertical="center" wrapText="1"/>
      <protection/>
    </xf>
    <xf numFmtId="0" fontId="41" fillId="36" borderId="24" xfId="0" applyFont="1" applyFill="1" applyBorder="1" applyAlignment="1" applyProtection="1">
      <alignment horizontal="left" vertical="center" wrapText="1"/>
      <protection/>
    </xf>
    <xf numFmtId="0" fontId="41" fillId="43" borderId="24" xfId="0" applyFont="1" applyFill="1" applyBorder="1" applyAlignment="1" applyProtection="1">
      <alignment horizontal="left" vertical="center" wrapText="1"/>
      <protection/>
    </xf>
    <xf numFmtId="0" fontId="1" fillId="33" borderId="57" xfId="0" applyFont="1" applyFill="1" applyBorder="1" applyAlignment="1" applyProtection="1">
      <alignment horizontal="center" vertical="center" wrapText="1"/>
      <protection/>
    </xf>
    <xf numFmtId="0" fontId="1" fillId="0" borderId="58" xfId="0" applyFont="1" applyBorder="1" applyAlignment="1" applyProtection="1">
      <alignment vertical="center" wrapText="1"/>
      <protection/>
    </xf>
    <xf numFmtId="0" fontId="1" fillId="33" borderId="45" xfId="0" applyFont="1" applyFill="1" applyBorder="1" applyAlignment="1" applyProtection="1">
      <alignment horizontal="center" vertical="center" wrapText="1"/>
      <protection/>
    </xf>
    <xf numFmtId="0" fontId="41" fillId="36" borderId="41" xfId="0" applyFont="1" applyFill="1" applyBorder="1" applyAlignment="1" applyProtection="1">
      <alignment horizontal="left" vertical="center" wrapText="1"/>
      <protection/>
    </xf>
    <xf numFmtId="0" fontId="41" fillId="43" borderId="41" xfId="0" applyFont="1" applyFill="1" applyBorder="1" applyAlignment="1" applyProtection="1">
      <alignment horizontal="center" vertical="center" wrapText="1"/>
      <protection/>
    </xf>
    <xf numFmtId="0" fontId="41" fillId="0" borderId="10" xfId="0" applyFont="1" applyBorder="1" applyAlignment="1" applyProtection="1">
      <alignment/>
      <protection/>
    </xf>
    <xf numFmtId="0" fontId="41" fillId="33" borderId="46" xfId="0" applyFont="1" applyFill="1" applyBorder="1" applyAlignment="1" applyProtection="1">
      <alignment horizontal="center"/>
      <protection/>
    </xf>
    <xf numFmtId="0" fontId="41" fillId="0" borderId="46" xfId="0" applyFont="1" applyBorder="1" applyAlignment="1" applyProtection="1">
      <alignment/>
      <protection/>
    </xf>
    <xf numFmtId="0" fontId="1" fillId="0" borderId="0" xfId="0" applyFont="1" applyAlignment="1" applyProtection="1">
      <alignment vertical="center" wrapText="1"/>
      <protection/>
    </xf>
    <xf numFmtId="0" fontId="0" fillId="0" borderId="0" xfId="0" applyFont="1" applyBorder="1" applyAlignment="1" applyProtection="1">
      <alignment horizontal="left" vertical="center" wrapText="1"/>
      <protection/>
    </xf>
    <xf numFmtId="0" fontId="8" fillId="35" borderId="27" xfId="0" applyFont="1" applyFill="1" applyBorder="1" applyAlignment="1" applyProtection="1">
      <alignment horizontal="left" vertical="center"/>
      <protection/>
    </xf>
    <xf numFmtId="0" fontId="41" fillId="40" borderId="24" xfId="0" applyFont="1" applyFill="1" applyBorder="1" applyAlignment="1" applyProtection="1" quotePrefix="1">
      <alignment horizontal="left" vertical="center" wrapText="1"/>
      <protection/>
    </xf>
    <xf numFmtId="0" fontId="41" fillId="33" borderId="24" xfId="0" applyFont="1" applyFill="1" applyBorder="1" applyAlignment="1" applyProtection="1">
      <alignment horizontal="center" vertical="center"/>
      <protection/>
    </xf>
    <xf numFmtId="0" fontId="41" fillId="33" borderId="24" xfId="0" applyFont="1" applyFill="1" applyBorder="1" applyAlignment="1" applyProtection="1">
      <alignment horizontal="center"/>
      <protection/>
    </xf>
    <xf numFmtId="181" fontId="41" fillId="33" borderId="24" xfId="0" applyNumberFormat="1" applyFont="1" applyFill="1" applyBorder="1" applyAlignment="1" applyProtection="1">
      <alignment horizontal="center"/>
      <protection/>
    </xf>
    <xf numFmtId="0" fontId="41" fillId="0" borderId="24" xfId="0" applyFont="1" applyBorder="1" applyAlignment="1" applyProtection="1">
      <alignment horizontal="center"/>
      <protection/>
    </xf>
    <xf numFmtId="0" fontId="41" fillId="0" borderId="24" xfId="0" applyFont="1" applyBorder="1" applyAlignment="1" applyProtection="1">
      <alignment/>
      <protection/>
    </xf>
    <xf numFmtId="0" fontId="0" fillId="43" borderId="10" xfId="0" applyFont="1" applyFill="1" applyBorder="1" applyAlignment="1" applyProtection="1">
      <alignment vertical="center" wrapText="1"/>
      <protection/>
    </xf>
    <xf numFmtId="0" fontId="0" fillId="43" borderId="47" xfId="0" applyFont="1" applyFill="1" applyBorder="1" applyAlignment="1" applyProtection="1">
      <alignment vertical="center" wrapText="1"/>
      <protection/>
    </xf>
    <xf numFmtId="0" fontId="0" fillId="40" borderId="47" xfId="0" applyFont="1" applyFill="1" applyBorder="1" applyAlignment="1" applyProtection="1">
      <alignment horizontal="left" vertical="center" wrapText="1"/>
      <protection/>
    </xf>
    <xf numFmtId="0" fontId="0" fillId="40" borderId="46" xfId="0" applyFont="1" applyFill="1" applyBorder="1" applyAlignment="1" applyProtection="1" quotePrefix="1">
      <alignment horizontal="left" vertical="center" wrapText="1"/>
      <protection/>
    </xf>
    <xf numFmtId="0" fontId="0" fillId="43" borderId="46" xfId="0" applyFont="1" applyFill="1" applyBorder="1" applyAlignment="1" applyProtection="1">
      <alignment vertical="center" wrapText="1"/>
      <protection/>
    </xf>
    <xf numFmtId="0" fontId="1" fillId="0" borderId="40" xfId="0" applyFont="1" applyBorder="1" applyAlignment="1" applyProtection="1">
      <alignment horizontal="center" vertical="center" wrapText="1"/>
      <protection/>
    </xf>
    <xf numFmtId="0" fontId="0" fillId="36" borderId="41" xfId="0" applyFont="1" applyFill="1" applyBorder="1" applyAlignment="1" applyProtection="1">
      <alignment horizontal="left" vertical="center" wrapText="1"/>
      <protection/>
    </xf>
    <xf numFmtId="0" fontId="0" fillId="43" borderId="24" xfId="0" applyFont="1" applyFill="1" applyBorder="1" applyAlignment="1" applyProtection="1">
      <alignment horizontal="center" vertical="center" wrapText="1"/>
      <protection/>
    </xf>
    <xf numFmtId="0" fontId="0" fillId="40" borderId="24" xfId="0" applyFont="1" applyFill="1" applyBorder="1" applyAlignment="1" applyProtection="1">
      <alignment horizontal="center"/>
      <protection/>
    </xf>
    <xf numFmtId="0" fontId="0" fillId="40" borderId="10" xfId="0" applyFont="1" applyFill="1" applyBorder="1" applyAlignment="1" applyProtection="1">
      <alignment/>
      <protection/>
    </xf>
    <xf numFmtId="0" fontId="41" fillId="0" borderId="16" xfId="0" applyFont="1" applyBorder="1" applyAlignment="1" applyProtection="1">
      <alignment/>
      <protection/>
    </xf>
    <xf numFmtId="0" fontId="0" fillId="36" borderId="47" xfId="0" applyFont="1" applyFill="1" applyBorder="1" applyAlignment="1" applyProtection="1" quotePrefix="1">
      <alignment horizontal="left" vertical="center" wrapText="1"/>
      <protection/>
    </xf>
    <xf numFmtId="0" fontId="0" fillId="43" borderId="47" xfId="0" applyFont="1" applyFill="1" applyBorder="1" applyAlignment="1" applyProtection="1">
      <alignment horizontal="left" vertical="center" wrapText="1"/>
      <protection/>
    </xf>
    <xf numFmtId="0" fontId="0" fillId="40" borderId="47" xfId="0" applyFont="1" applyFill="1" applyBorder="1" applyAlignment="1" applyProtection="1">
      <alignment/>
      <protection/>
    </xf>
    <xf numFmtId="0" fontId="0" fillId="43" borderId="10" xfId="0" applyFont="1" applyFill="1" applyBorder="1" applyAlignment="1" applyProtection="1" quotePrefix="1">
      <alignment horizontal="left" vertical="center" wrapText="1"/>
      <protection/>
    </xf>
    <xf numFmtId="0" fontId="48" fillId="43" borderId="10" xfId="0" applyFont="1" applyFill="1" applyBorder="1" applyAlignment="1" applyProtection="1">
      <alignment horizontal="left" vertical="center" wrapText="1"/>
      <protection/>
    </xf>
    <xf numFmtId="0" fontId="48" fillId="40" borderId="10" xfId="0" applyFont="1" applyFill="1" applyBorder="1" applyAlignment="1" applyProtection="1" quotePrefix="1">
      <alignment horizontal="left" vertical="center" wrapText="1"/>
      <protection/>
    </xf>
    <xf numFmtId="0" fontId="48" fillId="0" borderId="0" xfId="0" applyFont="1" applyBorder="1" applyAlignment="1" applyProtection="1">
      <alignment horizontal="center" vertical="center" wrapText="1"/>
      <protection/>
    </xf>
    <xf numFmtId="0" fontId="0" fillId="40" borderId="47" xfId="0" applyFont="1" applyFill="1" applyBorder="1" applyAlignment="1" applyProtection="1" quotePrefix="1">
      <alignment horizontal="left" vertical="center" wrapText="1"/>
      <protection/>
    </xf>
    <xf numFmtId="0" fontId="48" fillId="40" borderId="10" xfId="0" applyFont="1" applyFill="1" applyBorder="1" applyAlignment="1" applyProtection="1">
      <alignment horizontal="left" vertical="center" wrapText="1"/>
      <protection/>
    </xf>
    <xf numFmtId="0" fontId="40" fillId="43" borderId="24" xfId="0" applyFont="1" applyFill="1" applyBorder="1" applyAlignment="1" applyProtection="1">
      <alignment horizontal="center" vertical="center" wrapText="1"/>
      <protection/>
    </xf>
    <xf numFmtId="0" fontId="44" fillId="40" borderId="24" xfId="0" applyFont="1" applyFill="1" applyBorder="1" applyAlignment="1" applyProtection="1">
      <alignment horizontal="left" vertical="center" wrapText="1"/>
      <protection/>
    </xf>
    <xf numFmtId="0" fontId="45" fillId="36" borderId="10" xfId="0" applyFont="1" applyFill="1" applyBorder="1" applyAlignment="1" applyProtection="1">
      <alignment horizontal="left" vertical="center" wrapText="1"/>
      <protection/>
    </xf>
    <xf numFmtId="0" fontId="40" fillId="40" borderId="10" xfId="0" applyFont="1" applyFill="1" applyBorder="1" applyAlignment="1" applyProtection="1">
      <alignment horizontal="center" vertical="center" wrapText="1"/>
      <protection/>
    </xf>
    <xf numFmtId="0" fontId="40" fillId="0" borderId="66" xfId="0" applyFont="1" applyBorder="1" applyAlignment="1" applyProtection="1">
      <alignment vertical="center" wrapText="1"/>
      <protection/>
    </xf>
    <xf numFmtId="0" fontId="41" fillId="36" borderId="24" xfId="0" applyFont="1" applyFill="1" applyBorder="1" applyAlignment="1" applyProtection="1">
      <alignment wrapText="1"/>
      <protection/>
    </xf>
    <xf numFmtId="0" fontId="41" fillId="43" borderId="24" xfId="0" applyFont="1" applyFill="1" applyBorder="1" applyAlignment="1" applyProtection="1">
      <alignment/>
      <protection/>
    </xf>
    <xf numFmtId="0" fontId="0" fillId="40" borderId="24" xfId="45" applyFont="1" applyFill="1" applyBorder="1" applyAlignment="1" applyProtection="1" quotePrefix="1">
      <alignment horizontal="left" vertical="center" wrapText="1"/>
      <protection/>
    </xf>
    <xf numFmtId="0" fontId="43" fillId="36" borderId="10" xfId="0" applyFont="1" applyFill="1" applyBorder="1" applyAlignment="1" applyProtection="1">
      <alignment wrapText="1"/>
      <protection/>
    </xf>
    <xf numFmtId="0" fontId="44" fillId="40" borderId="10" xfId="45" applyFont="1" applyFill="1" applyBorder="1" applyAlignment="1" applyProtection="1">
      <alignment horizontal="left" vertical="center" wrapText="1"/>
      <protection/>
    </xf>
    <xf numFmtId="0" fontId="41" fillId="36" borderId="10" xfId="0" applyFont="1" applyFill="1" applyBorder="1" applyAlignment="1" applyProtection="1">
      <alignment wrapText="1"/>
      <protection/>
    </xf>
    <xf numFmtId="0" fontId="41" fillId="40" borderId="10" xfId="45" applyFont="1" applyFill="1" applyBorder="1" applyAlignment="1" applyProtection="1" quotePrefix="1">
      <alignment horizontal="left" vertical="center" wrapText="1"/>
      <protection/>
    </xf>
    <xf numFmtId="0" fontId="41" fillId="40" borderId="10" xfId="45" applyFont="1" applyFill="1" applyBorder="1" applyAlignment="1" applyProtection="1">
      <alignment horizontal="left" vertical="center" wrapText="1"/>
      <protection/>
    </xf>
    <xf numFmtId="0" fontId="41" fillId="36" borderId="46" xfId="0" applyFont="1" applyFill="1" applyBorder="1" applyAlignment="1" applyProtection="1" quotePrefix="1">
      <alignment wrapText="1"/>
      <protection/>
    </xf>
    <xf numFmtId="0" fontId="41" fillId="43" borderId="46" xfId="0" applyFont="1" applyFill="1" applyBorder="1" applyAlignment="1" applyProtection="1">
      <alignment wrapText="1"/>
      <protection/>
    </xf>
    <xf numFmtId="0" fontId="8" fillId="35" borderId="33" xfId="0" applyFont="1" applyFill="1" applyBorder="1" applyAlignment="1" applyProtection="1">
      <alignment horizontal="left" vertical="center"/>
      <protection/>
    </xf>
    <xf numFmtId="0" fontId="1" fillId="0" borderId="36" xfId="0" applyFont="1" applyBorder="1" applyAlignment="1" applyProtection="1">
      <alignment vertical="center"/>
      <protection/>
    </xf>
    <xf numFmtId="0" fontId="1" fillId="0" borderId="40" xfId="0" applyFont="1" applyBorder="1" applyAlignment="1" applyProtection="1">
      <alignment horizontal="center" vertical="center"/>
      <protection/>
    </xf>
    <xf numFmtId="0" fontId="41" fillId="36" borderId="24" xfId="0" applyFont="1" applyFill="1" applyBorder="1" applyAlignment="1" applyProtection="1">
      <alignment vertical="center" wrapText="1"/>
      <protection/>
    </xf>
    <xf numFmtId="0" fontId="39" fillId="43" borderId="24" xfId="0" applyFont="1" applyFill="1" applyBorder="1" applyAlignment="1" applyProtection="1">
      <alignment horizontal="center" vertical="center" wrapText="1"/>
      <protection/>
    </xf>
    <xf numFmtId="0" fontId="1" fillId="0" borderId="56" xfId="0" applyFont="1" applyBorder="1" applyAlignment="1" applyProtection="1">
      <alignment vertical="center"/>
      <protection/>
    </xf>
    <xf numFmtId="0" fontId="22" fillId="36" borderId="10" xfId="0" applyFont="1" applyFill="1" applyBorder="1" applyAlignment="1" applyProtection="1">
      <alignment vertical="center" wrapText="1"/>
      <protection/>
    </xf>
    <xf numFmtId="0" fontId="37" fillId="40" borderId="10" xfId="0" applyFont="1" applyFill="1" applyBorder="1" applyAlignment="1" applyProtection="1">
      <alignment horizontal="left" vertical="center" wrapText="1"/>
      <protection/>
    </xf>
    <xf numFmtId="0" fontId="43" fillId="43" borderId="10" xfId="0" applyFont="1" applyFill="1" applyBorder="1" applyAlignment="1" applyProtection="1">
      <alignment horizontal="center" vertical="center" wrapText="1"/>
      <protection/>
    </xf>
    <xf numFmtId="0" fontId="40" fillId="0" borderId="0" xfId="0" applyFont="1" applyBorder="1" applyAlignment="1" applyProtection="1">
      <alignment horizontal="center" vertical="center" wrapText="1"/>
      <protection/>
    </xf>
    <xf numFmtId="0" fontId="41" fillId="36" borderId="46" xfId="0" applyFont="1" applyFill="1" applyBorder="1" applyAlignment="1" applyProtection="1">
      <alignment vertical="center" wrapText="1"/>
      <protection/>
    </xf>
    <xf numFmtId="0" fontId="0" fillId="40" borderId="24" xfId="0" applyFont="1" applyFill="1" applyBorder="1" applyAlignment="1" applyProtection="1" quotePrefix="1">
      <alignment horizontal="left" vertical="center" wrapText="1"/>
      <protection/>
    </xf>
    <xf numFmtId="0" fontId="1" fillId="0" borderId="45" xfId="0" applyFont="1" applyBorder="1" applyAlignment="1" applyProtection="1">
      <alignment horizontal="center" vertical="center" wrapText="1"/>
      <protection/>
    </xf>
    <xf numFmtId="0" fontId="41" fillId="36" borderId="24" xfId="45" applyFont="1" applyFill="1" applyBorder="1" applyAlignment="1" applyProtection="1">
      <alignment horizontal="left" vertical="center" wrapText="1"/>
      <protection/>
    </xf>
    <xf numFmtId="0" fontId="43" fillId="40" borderId="24" xfId="0" applyFont="1" applyFill="1" applyBorder="1" applyAlignment="1" applyProtection="1" quotePrefix="1">
      <alignment horizontal="left" vertical="center" wrapText="1"/>
      <protection/>
    </xf>
    <xf numFmtId="0" fontId="0" fillId="36" borderId="46" xfId="45" applyFont="1" applyFill="1" applyBorder="1" applyAlignment="1" applyProtection="1">
      <alignment horizontal="left" vertical="center" wrapText="1"/>
      <protection/>
    </xf>
    <xf numFmtId="0" fontId="0" fillId="43" borderId="24" xfId="0" applyFont="1" applyFill="1" applyBorder="1" applyAlignment="1" applyProtection="1">
      <alignment horizontal="center"/>
      <protection/>
    </xf>
    <xf numFmtId="0" fontId="0" fillId="43" borderId="10" xfId="0" applyFont="1" applyFill="1" applyBorder="1" applyAlignment="1" applyProtection="1">
      <alignment horizontal="center"/>
      <protection/>
    </xf>
    <xf numFmtId="0" fontId="0" fillId="0" borderId="10" xfId="0" applyFont="1" applyBorder="1" applyAlignment="1" applyProtection="1">
      <alignment horizontal="center"/>
      <protection/>
    </xf>
    <xf numFmtId="0" fontId="0" fillId="0" borderId="10" xfId="0" applyFont="1" applyBorder="1" applyAlignment="1" applyProtection="1">
      <alignment/>
      <protection/>
    </xf>
    <xf numFmtId="0" fontId="0" fillId="36" borderId="0" xfId="0" applyFill="1" applyAlignment="1" applyProtection="1">
      <alignment vertical="center"/>
      <protection/>
    </xf>
    <xf numFmtId="0" fontId="41" fillId="36" borderId="10" xfId="45" applyFont="1" applyFill="1" applyBorder="1" applyAlignment="1" applyProtection="1">
      <alignment horizontal="left" vertical="center" wrapText="1"/>
      <protection/>
    </xf>
    <xf numFmtId="0" fontId="46" fillId="40" borderId="10" xfId="0" applyFont="1" applyFill="1" applyBorder="1" applyAlignment="1" applyProtection="1">
      <alignment horizontal="left" vertical="center" wrapText="1"/>
      <protection/>
    </xf>
    <xf numFmtId="0" fontId="0" fillId="36" borderId="24" xfId="45" applyFont="1" applyFill="1" applyBorder="1" applyAlignment="1" applyProtection="1">
      <alignment horizontal="left" vertical="center" wrapText="1"/>
      <protection/>
    </xf>
    <xf numFmtId="0" fontId="38" fillId="36" borderId="10" xfId="45" applyFont="1" applyFill="1" applyBorder="1" applyAlignment="1" applyProtection="1">
      <alignment horizontal="left" vertical="center" wrapText="1"/>
      <protection/>
    </xf>
    <xf numFmtId="0" fontId="1" fillId="0" borderId="66" xfId="0" applyFont="1" applyBorder="1" applyAlignment="1" applyProtection="1">
      <alignment vertical="center" wrapText="1"/>
      <protection/>
    </xf>
    <xf numFmtId="0" fontId="38" fillId="36" borderId="46" xfId="45" applyFont="1" applyFill="1" applyBorder="1" applyAlignment="1" applyProtection="1">
      <alignment horizontal="left" vertical="center" wrapText="1"/>
      <protection/>
    </xf>
    <xf numFmtId="0" fontId="2" fillId="40" borderId="46" xfId="0" applyFont="1" applyFill="1" applyBorder="1" applyAlignment="1" applyProtection="1">
      <alignment horizontal="left" vertical="center" wrapText="1"/>
      <protection/>
    </xf>
    <xf numFmtId="0" fontId="1" fillId="0" borderId="26" xfId="0" applyFont="1" applyBorder="1" applyAlignment="1" applyProtection="1">
      <alignment vertical="center" wrapText="1"/>
      <protection/>
    </xf>
    <xf numFmtId="0" fontId="1" fillId="0" borderId="28" xfId="0" applyFont="1" applyBorder="1" applyAlignment="1" applyProtection="1">
      <alignment horizontal="center" vertical="center" wrapText="1"/>
      <protection/>
    </xf>
    <xf numFmtId="0" fontId="0" fillId="36" borderId="67" xfId="45" applyFont="1" applyFill="1" applyBorder="1" applyAlignment="1" applyProtection="1">
      <alignment horizontal="left" vertical="center" wrapText="1"/>
      <protection/>
    </xf>
    <xf numFmtId="0" fontId="0" fillId="43" borderId="33" xfId="0" applyFont="1" applyFill="1" applyBorder="1" applyAlignment="1" applyProtection="1">
      <alignment horizontal="left" vertical="center" wrapText="1"/>
      <protection/>
    </xf>
    <xf numFmtId="0" fontId="0" fillId="40" borderId="33" xfId="0" applyFont="1" applyFill="1" applyBorder="1" applyAlignment="1" applyProtection="1" quotePrefix="1">
      <alignment horizontal="left" vertical="center" wrapText="1"/>
      <protection/>
    </xf>
    <xf numFmtId="0" fontId="41" fillId="33" borderId="33" xfId="0" applyFont="1" applyFill="1" applyBorder="1" applyAlignment="1" applyProtection="1">
      <alignment horizontal="center" vertical="center"/>
      <protection/>
    </xf>
    <xf numFmtId="0" fontId="0" fillId="0" borderId="0" xfId="0" applyFont="1" applyAlignment="1" applyProtection="1">
      <alignment horizontal="center"/>
      <protection/>
    </xf>
    <xf numFmtId="0" fontId="1" fillId="36" borderId="67" xfId="0" applyFont="1" applyFill="1" applyBorder="1" applyAlignment="1" applyProtection="1">
      <alignment horizontal="center" vertical="center"/>
      <protection/>
    </xf>
    <xf numFmtId="0" fontId="1" fillId="37" borderId="33" xfId="0" applyFont="1" applyFill="1" applyBorder="1" applyAlignment="1" applyProtection="1">
      <alignment horizontal="center" vertical="center"/>
      <protection/>
    </xf>
    <xf numFmtId="0" fontId="40" fillId="40" borderId="33" xfId="0" applyFont="1" applyFill="1" applyBorder="1" applyAlignment="1" applyProtection="1">
      <alignment horizontal="center" vertical="center"/>
      <protection/>
    </xf>
    <xf numFmtId="0" fontId="1" fillId="0" borderId="68" xfId="0" applyFont="1" applyBorder="1" applyAlignment="1" applyProtection="1">
      <alignment vertical="center"/>
      <protection/>
    </xf>
    <xf numFmtId="0" fontId="1" fillId="0" borderId="69" xfId="0" applyFont="1" applyBorder="1" applyAlignment="1" applyProtection="1">
      <alignment horizontal="center" vertical="center"/>
      <protection/>
    </xf>
    <xf numFmtId="0" fontId="0" fillId="36" borderId="16" xfId="0" applyFont="1" applyFill="1" applyBorder="1" applyAlignment="1" applyProtection="1" quotePrefix="1">
      <alignment horizontal="left" vertical="center" wrapText="1"/>
      <protection/>
    </xf>
    <xf numFmtId="0" fontId="0" fillId="43" borderId="16" xfId="0" applyFont="1" applyFill="1" applyBorder="1" applyAlignment="1" applyProtection="1">
      <alignment horizontal="left" vertical="center" wrapText="1"/>
      <protection/>
    </xf>
    <xf numFmtId="0" fontId="38" fillId="43" borderId="10" xfId="0" applyFont="1" applyFill="1" applyBorder="1" applyAlignment="1" applyProtection="1">
      <alignment horizontal="left" vertical="center" wrapText="1"/>
      <protection/>
    </xf>
    <xf numFmtId="0" fontId="2" fillId="40" borderId="10" xfId="0" applyFont="1" applyFill="1" applyBorder="1" applyAlignment="1" applyProtection="1">
      <alignment vertical="center" wrapText="1"/>
      <protection/>
    </xf>
    <xf numFmtId="0" fontId="1" fillId="0" borderId="58" xfId="0" applyFont="1" applyBorder="1" applyAlignment="1" applyProtection="1">
      <alignment vertical="center"/>
      <protection/>
    </xf>
    <xf numFmtId="0" fontId="1" fillId="0" borderId="45" xfId="0" applyFont="1" applyBorder="1" applyAlignment="1" applyProtection="1">
      <alignment horizontal="center" vertical="center"/>
      <protection/>
    </xf>
    <xf numFmtId="0" fontId="1" fillId="0" borderId="55" xfId="0" applyFont="1" applyBorder="1" applyAlignment="1" applyProtection="1">
      <alignment horizontal="center" vertical="center" wrapText="1"/>
      <protection/>
    </xf>
    <xf numFmtId="0" fontId="0" fillId="43" borderId="41" xfId="0" applyFont="1" applyFill="1" applyBorder="1" applyAlignment="1" applyProtection="1">
      <alignment horizontal="left" vertical="center" wrapText="1"/>
      <protection/>
    </xf>
    <xf numFmtId="0" fontId="0" fillId="40" borderId="16" xfId="0" applyFont="1" applyFill="1" applyBorder="1" applyAlignment="1" applyProtection="1" quotePrefix="1">
      <alignment horizontal="left" vertical="center" wrapText="1"/>
      <protection/>
    </xf>
    <xf numFmtId="0" fontId="0" fillId="0" borderId="0" xfId="0" applyFont="1" applyAlignment="1" applyProtection="1">
      <alignment horizontal="left" vertical="center" wrapText="1"/>
      <protection/>
    </xf>
    <xf numFmtId="181" fontId="0" fillId="0" borderId="0"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7" fillId="0" borderId="0" xfId="0" applyFont="1" applyAlignment="1" applyProtection="1">
      <alignment horizontal="left" vertical="center" wrapText="1"/>
      <protection/>
    </xf>
    <xf numFmtId="181" fontId="4" fillId="34" borderId="32" xfId="0" applyNumberFormat="1" applyFont="1" applyFill="1" applyBorder="1" applyAlignment="1" applyProtection="1">
      <alignment horizontal="center" vertical="center" wrapText="1"/>
      <protection/>
    </xf>
    <xf numFmtId="1" fontId="0" fillId="41" borderId="28" xfId="0" applyNumberFormat="1" applyFont="1" applyFill="1" applyBorder="1" applyAlignment="1" applyProtection="1">
      <alignment horizontal="center" vertical="center" wrapText="1"/>
      <protection/>
    </xf>
    <xf numFmtId="0" fontId="4" fillId="0" borderId="0" xfId="0" applyFont="1" applyAlignment="1" applyProtection="1">
      <alignment horizontal="left" vertical="center"/>
      <protection/>
    </xf>
    <xf numFmtId="0" fontId="1" fillId="0" borderId="0" xfId="0" applyFont="1" applyAlignment="1" applyProtection="1">
      <alignment horizontal="left" vertical="center" wrapText="1"/>
      <protection/>
    </xf>
    <xf numFmtId="1" fontId="1" fillId="0" borderId="0" xfId="0" applyNumberFormat="1" applyFont="1" applyAlignment="1" applyProtection="1">
      <alignment/>
      <protection/>
    </xf>
    <xf numFmtId="1" fontId="1" fillId="0" borderId="0" xfId="0" applyNumberFormat="1" applyFont="1" applyAlignment="1" applyProtection="1">
      <alignment horizontal="center"/>
      <protection/>
    </xf>
    <xf numFmtId="1" fontId="0" fillId="0" borderId="0" xfId="0" applyNumberFormat="1" applyAlignment="1" applyProtection="1">
      <alignment horizontal="center"/>
      <protection/>
    </xf>
    <xf numFmtId="0" fontId="0" fillId="0" borderId="10"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wrapText="1"/>
      <protection locked="0"/>
    </xf>
    <xf numFmtId="0" fontId="0" fillId="0" borderId="46"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wrapText="1"/>
      <protection locked="0"/>
    </xf>
    <xf numFmtId="0" fontId="0" fillId="0" borderId="10" xfId="0" applyFont="1" applyFill="1" applyBorder="1" applyAlignment="1" applyProtection="1">
      <alignment horizontal="center" wrapText="1"/>
      <protection locked="0"/>
    </xf>
    <xf numFmtId="0" fontId="0" fillId="0" borderId="24"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23" fillId="0" borderId="27" xfId="0" applyFont="1" applyBorder="1" applyAlignment="1" applyProtection="1">
      <alignment horizontal="left" vertical="center" wrapText="1"/>
      <protection/>
    </xf>
    <xf numFmtId="0" fontId="23" fillId="0" borderId="28" xfId="0" applyFont="1" applyBorder="1" applyAlignment="1" applyProtection="1">
      <alignment horizontal="left" vertical="center" wrapText="1"/>
      <protection/>
    </xf>
    <xf numFmtId="0" fontId="0" fillId="0" borderId="10" xfId="0" applyFill="1" applyBorder="1" applyAlignment="1" applyProtection="1">
      <alignment horizontal="center" vertical="center"/>
      <protection/>
    </xf>
    <xf numFmtId="1" fontId="1" fillId="36" borderId="34" xfId="0" applyNumberFormat="1" applyFont="1" applyFill="1" applyBorder="1" applyAlignment="1" applyProtection="1">
      <alignment horizontal="center" vertical="center" wrapText="1"/>
      <protection/>
    </xf>
    <xf numFmtId="181" fontId="1" fillId="34" borderId="70" xfId="0" applyNumberFormat="1" applyFont="1" applyFill="1" applyBorder="1" applyAlignment="1" applyProtection="1">
      <alignment horizontal="center"/>
      <protection/>
    </xf>
    <xf numFmtId="1" fontId="1" fillId="43" borderId="34" xfId="0" applyNumberFormat="1" applyFont="1" applyFill="1" applyBorder="1" applyAlignment="1" applyProtection="1">
      <alignment horizontal="center" vertical="center" wrapText="1"/>
      <protection/>
    </xf>
    <xf numFmtId="1" fontId="1" fillId="34" borderId="70" xfId="0" applyNumberFormat="1" applyFont="1" applyFill="1" applyBorder="1" applyAlignment="1" applyProtection="1">
      <alignment horizontal="center" vertical="center" wrapText="1"/>
      <protection/>
    </xf>
    <xf numFmtId="1" fontId="1" fillId="44" borderId="34" xfId="0" applyNumberFormat="1" applyFont="1" applyFill="1" applyBorder="1" applyAlignment="1" applyProtection="1">
      <alignment horizontal="center" vertical="center" wrapText="1"/>
      <protection/>
    </xf>
    <xf numFmtId="181" fontId="1" fillId="34" borderId="70" xfId="0" applyNumberFormat="1" applyFont="1" applyFill="1" applyBorder="1" applyAlignment="1" applyProtection="1">
      <alignment horizontal="center" vertical="center" wrapText="1"/>
      <protection/>
    </xf>
    <xf numFmtId="0" fontId="0" fillId="41" borderId="47" xfId="0" applyFill="1" applyBorder="1" applyAlignment="1" applyProtection="1">
      <alignment horizontal="center" vertical="center"/>
      <protection/>
    </xf>
    <xf numFmtId="1" fontId="0" fillId="41" borderId="32" xfId="0" applyNumberFormat="1" applyFont="1" applyFill="1" applyBorder="1" applyAlignment="1" applyProtection="1">
      <alignment horizontal="center" vertical="center" wrapText="1"/>
      <protection/>
    </xf>
    <xf numFmtId="0" fontId="0" fillId="42" borderId="33" xfId="0" applyFont="1" applyFill="1" applyBorder="1" applyAlignment="1" applyProtection="1">
      <alignment horizontal="center" vertical="center" wrapText="1"/>
      <protection/>
    </xf>
    <xf numFmtId="181" fontId="0" fillId="34" borderId="33" xfId="0" applyNumberFormat="1" applyFont="1" applyFill="1" applyBorder="1" applyAlignment="1" applyProtection="1">
      <alignment horizontal="center" vertical="center" wrapText="1"/>
      <protection/>
    </xf>
    <xf numFmtId="0" fontId="0" fillId="41" borderId="33" xfId="0" applyFill="1" applyBorder="1" applyAlignment="1" applyProtection="1">
      <alignment horizontal="center" vertical="center"/>
      <protection/>
    </xf>
    <xf numFmtId="0" fontId="0" fillId="42" borderId="46" xfId="0" applyFont="1" applyFill="1" applyBorder="1" applyAlignment="1" applyProtection="1">
      <alignment horizontal="center" vertical="center" wrapText="1"/>
      <protection/>
    </xf>
    <xf numFmtId="181" fontId="0" fillId="34" borderId="46" xfId="0" applyNumberFormat="1" applyFont="1" applyFill="1" applyBorder="1" applyAlignment="1" applyProtection="1">
      <alignment horizontal="center" vertical="center" wrapText="1"/>
      <protection/>
    </xf>
    <xf numFmtId="1" fontId="1" fillId="42" borderId="67" xfId="0" applyNumberFormat="1" applyFont="1" applyFill="1" applyBorder="1" applyAlignment="1" applyProtection="1">
      <alignment horizontal="center" vertical="center" wrapText="1"/>
      <protection/>
    </xf>
    <xf numFmtId="181" fontId="0" fillId="34" borderId="33" xfId="0" applyNumberFormat="1" applyFont="1" applyFill="1" applyBorder="1" applyAlignment="1" applyProtection="1">
      <alignment horizontal="center"/>
      <protection/>
    </xf>
    <xf numFmtId="1" fontId="4" fillId="42" borderId="32" xfId="0" applyNumberFormat="1" applyFont="1" applyFill="1" applyBorder="1" applyAlignment="1" applyProtection="1">
      <alignment horizontal="center" vertical="center" wrapText="1"/>
      <protection/>
    </xf>
    <xf numFmtId="0" fontId="23" fillId="0" borderId="26" xfId="0" applyFont="1" applyBorder="1" applyAlignment="1" applyProtection="1">
      <alignment horizontal="left" vertical="center"/>
      <protection/>
    </xf>
    <xf numFmtId="0" fontId="23" fillId="0" borderId="27" xfId="0" applyFont="1" applyBorder="1" applyAlignment="1" applyProtection="1">
      <alignment horizontal="left" vertical="center"/>
      <protection/>
    </xf>
    <xf numFmtId="0" fontId="23" fillId="0" borderId="28" xfId="0" applyFont="1" applyBorder="1" applyAlignment="1" applyProtection="1">
      <alignment horizontal="left" vertical="center"/>
      <protection/>
    </xf>
    <xf numFmtId="0" fontId="50" fillId="0" borderId="14" xfId="0" applyFont="1" applyBorder="1" applyAlignment="1" applyProtection="1">
      <alignment vertical="center"/>
      <protection/>
    </xf>
    <xf numFmtId="0" fontId="0" fillId="0" borderId="31" xfId="0" applyBorder="1" applyAlignment="1" applyProtection="1">
      <alignment horizontal="center" vertical="center"/>
      <protection/>
    </xf>
    <xf numFmtId="1" fontId="0" fillId="0" borderId="31" xfId="0" applyNumberFormat="1" applyBorder="1" applyAlignment="1" applyProtection="1">
      <alignment horizontal="center" vertical="center"/>
      <protection/>
    </xf>
    <xf numFmtId="0" fontId="15" fillId="0" borderId="46" xfId="0" applyFont="1" applyFill="1" applyBorder="1" applyAlignment="1" applyProtection="1">
      <alignment horizontal="center" vertical="center"/>
      <protection/>
    </xf>
    <xf numFmtId="0" fontId="50" fillId="0" borderId="14" xfId="0" applyFont="1" applyBorder="1" applyAlignment="1" applyProtection="1">
      <alignment vertical="center" wrapText="1"/>
      <protection/>
    </xf>
    <xf numFmtId="0" fontId="50" fillId="0" borderId="14" xfId="0" applyFont="1" applyBorder="1" applyAlignment="1" applyProtection="1" quotePrefix="1">
      <alignment vertical="center"/>
      <protection/>
    </xf>
    <xf numFmtId="0" fontId="0" fillId="34" borderId="66" xfId="0" applyFill="1" applyBorder="1" applyAlignment="1" applyProtection="1">
      <alignment horizontal="center" vertical="center"/>
      <protection/>
    </xf>
    <xf numFmtId="0" fontId="12" fillId="34" borderId="71" xfId="0" applyNumberFormat="1" applyFont="1" applyFill="1" applyBorder="1" applyAlignment="1" applyProtection="1">
      <alignment horizontal="center" vertical="center" wrapText="1"/>
      <protection/>
    </xf>
    <xf numFmtId="181" fontId="13" fillId="34" borderId="72" xfId="0" applyNumberFormat="1" applyFont="1" applyFill="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50" fillId="0" borderId="30" xfId="0" applyFont="1" applyBorder="1" applyAlignment="1" applyProtection="1">
      <alignment vertical="center"/>
      <protection/>
    </xf>
    <xf numFmtId="1" fontId="0" fillId="0" borderId="0" xfId="0" applyNumberFormat="1" applyFont="1" applyFill="1" applyBorder="1" applyAlignment="1" applyProtection="1">
      <alignment horizontal="center" vertical="center" wrapText="1"/>
      <protection/>
    </xf>
    <xf numFmtId="181" fontId="1" fillId="34" borderId="32" xfId="0" applyNumberFormat="1" applyFont="1" applyFill="1" applyBorder="1" applyAlignment="1" applyProtection="1">
      <alignment horizontal="center" vertical="center" wrapText="1"/>
      <protection/>
    </xf>
    <xf numFmtId="0" fontId="52" fillId="0" borderId="0" xfId="0" applyFont="1" applyAlignment="1" applyProtection="1">
      <alignment horizontal="center"/>
      <protection/>
    </xf>
    <xf numFmtId="0" fontId="5" fillId="0" borderId="0" xfId="0" applyFont="1" applyAlignment="1" applyProtection="1">
      <alignment horizontal="left"/>
      <protection/>
    </xf>
    <xf numFmtId="0" fontId="0" fillId="0" borderId="0" xfId="0" applyAlignment="1" applyProtection="1">
      <alignment horizontal="left"/>
      <protection/>
    </xf>
    <xf numFmtId="0" fontId="41" fillId="40" borderId="10" xfId="0" applyFont="1" applyFill="1" applyBorder="1" applyAlignment="1" applyProtection="1">
      <alignment horizontal="center" vertical="center" wrapText="1"/>
      <protection/>
    </xf>
    <xf numFmtId="0" fontId="8" fillId="35" borderId="73" xfId="0" applyFont="1" applyFill="1" applyBorder="1" applyAlignment="1" applyProtection="1">
      <alignment horizontal="left" vertical="center"/>
      <protection/>
    </xf>
    <xf numFmtId="0" fontId="8" fillId="35" borderId="74" xfId="0" applyFont="1" applyFill="1" applyBorder="1" applyAlignment="1" applyProtection="1">
      <alignment horizontal="center" vertical="center"/>
      <protection/>
    </xf>
    <xf numFmtId="0" fontId="0" fillId="36" borderId="0" xfId="0" applyFont="1" applyFill="1" applyAlignment="1" applyProtection="1">
      <alignment wrapText="1"/>
      <protection/>
    </xf>
    <xf numFmtId="0" fontId="1" fillId="0" borderId="0" xfId="0" applyFont="1" applyAlignment="1">
      <alignment wrapText="1"/>
    </xf>
    <xf numFmtId="0" fontId="0" fillId="0" borderId="0" xfId="0" applyFont="1" applyAlignment="1">
      <alignment wrapText="1"/>
    </xf>
    <xf numFmtId="0" fontId="0" fillId="33" borderId="10" xfId="0" applyFont="1" applyFill="1" applyBorder="1" applyAlignment="1" applyProtection="1">
      <alignment horizontal="center" vertical="center" wrapText="1"/>
      <protection locked="0"/>
    </xf>
    <xf numFmtId="0" fontId="53" fillId="33" borderId="10"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41" fillId="0" borderId="10"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41" fillId="33" borderId="10" xfId="0" applyFont="1" applyFill="1" applyBorder="1" applyAlignment="1" applyProtection="1">
      <alignment horizontal="center" vertical="center" wrapText="1"/>
      <protection locked="0"/>
    </xf>
    <xf numFmtId="0" fontId="0" fillId="0" borderId="47" xfId="0" applyFont="1" applyBorder="1" applyAlignment="1" applyProtection="1">
      <alignment horizontal="center" wrapText="1"/>
      <protection locked="0"/>
    </xf>
    <xf numFmtId="0" fontId="0" fillId="0" borderId="33" xfId="0" applyFont="1" applyBorder="1" applyAlignment="1" applyProtection="1">
      <alignment horizontal="center" vertical="center" wrapText="1"/>
      <protection/>
    </xf>
    <xf numFmtId="0" fontId="41" fillId="0" borderId="47" xfId="0" applyFont="1" applyBorder="1" applyAlignment="1" applyProtection="1">
      <alignment horizontal="center" wrapText="1"/>
      <protection locked="0"/>
    </xf>
    <xf numFmtId="0" fontId="41" fillId="0" borderId="47" xfId="0" applyFont="1" applyBorder="1" applyAlignment="1" applyProtection="1">
      <alignment horizontal="center" vertical="center" wrapText="1"/>
      <protection locked="0"/>
    </xf>
    <xf numFmtId="0" fontId="41" fillId="0" borderId="10" xfId="0" applyFont="1" applyFill="1" applyBorder="1" applyAlignment="1" applyProtection="1">
      <alignment horizontal="center" vertical="center" wrapText="1"/>
      <protection locked="0"/>
    </xf>
    <xf numFmtId="0" fontId="41" fillId="0" borderId="10" xfId="0" applyFont="1" applyBorder="1" applyAlignment="1" applyProtection="1">
      <alignment horizontal="center" wrapText="1"/>
      <protection locked="0"/>
    </xf>
    <xf numFmtId="0" fontId="41" fillId="33" borderId="10" xfId="0" applyFont="1" applyFill="1" applyBorder="1" applyAlignment="1" applyProtection="1">
      <alignment vertical="center" wrapText="1"/>
      <protection locked="0"/>
    </xf>
    <xf numFmtId="0" fontId="41" fillId="43" borderId="16" xfId="0" applyFont="1" applyFill="1" applyBorder="1" applyAlignment="1" applyProtection="1">
      <alignment horizontal="center"/>
      <protection/>
    </xf>
    <xf numFmtId="0" fontId="50" fillId="0" borderId="22" xfId="0" applyFont="1" applyBorder="1" applyAlignment="1" applyProtection="1">
      <alignment vertical="center"/>
      <protection/>
    </xf>
    <xf numFmtId="181" fontId="0" fillId="0" borderId="34" xfId="0" applyNumberFormat="1" applyBorder="1" applyAlignment="1" applyProtection="1">
      <alignment horizontal="center" vertical="center"/>
      <protection/>
    </xf>
    <xf numFmtId="181" fontId="0" fillId="0" borderId="35" xfId="0" applyNumberFormat="1" applyBorder="1" applyAlignment="1" applyProtection="1">
      <alignment horizontal="center" vertical="center"/>
      <protection/>
    </xf>
    <xf numFmtId="181" fontId="0" fillId="0" borderId="30" xfId="0" applyNumberFormat="1" applyBorder="1" applyAlignment="1" applyProtection="1">
      <alignment horizontal="center" vertical="center"/>
      <protection/>
    </xf>
    <xf numFmtId="0" fontId="4" fillId="0" borderId="0" xfId="0" applyFont="1" applyAlignment="1">
      <alignment horizontal="left" indent="6"/>
    </xf>
    <xf numFmtId="0" fontId="56" fillId="0" borderId="0" xfId="0" applyFont="1" applyAlignment="1">
      <alignment/>
    </xf>
    <xf numFmtId="0" fontId="57" fillId="0" borderId="0" xfId="0" applyFont="1" applyAlignment="1">
      <alignment/>
    </xf>
    <xf numFmtId="0" fontId="7" fillId="0" borderId="75" xfId="0" applyFont="1" applyBorder="1" applyAlignment="1">
      <alignment vertical="top" wrapText="1"/>
    </xf>
    <xf numFmtId="0" fontId="7" fillId="0" borderId="53" xfId="0" applyFont="1" applyBorder="1" applyAlignment="1">
      <alignment vertical="top" wrapText="1"/>
    </xf>
    <xf numFmtId="0" fontId="7" fillId="0" borderId="76" xfId="0" applyFont="1" applyBorder="1" applyAlignment="1">
      <alignment vertical="top" wrapText="1"/>
    </xf>
    <xf numFmtId="0" fontId="7" fillId="0" borderId="77" xfId="0" applyFont="1" applyBorder="1" applyAlignment="1">
      <alignment vertical="top" wrapText="1"/>
    </xf>
    <xf numFmtId="0" fontId="36" fillId="0" borderId="0" xfId="0" applyFont="1" applyAlignment="1">
      <alignment/>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58" fillId="0" borderId="0" xfId="0" applyFont="1" applyAlignment="1">
      <alignment/>
    </xf>
    <xf numFmtId="0" fontId="16" fillId="0" borderId="0" xfId="0" applyFont="1" applyAlignment="1" applyProtection="1">
      <alignment horizontal="center" wrapText="1"/>
      <protection/>
    </xf>
    <xf numFmtId="0" fontId="5" fillId="0" borderId="0" xfId="0" applyFont="1" applyAlignment="1" applyProtection="1">
      <alignment horizontal="center" wrapText="1"/>
      <protection/>
    </xf>
    <xf numFmtId="0" fontId="0" fillId="0" borderId="0" xfId="0" applyFont="1" applyAlignment="1" applyProtection="1">
      <alignment wrapText="1"/>
      <protection/>
    </xf>
    <xf numFmtId="0" fontId="8" fillId="35" borderId="33" xfId="0" applyFont="1" applyFill="1" applyBorder="1" applyAlignment="1" applyProtection="1">
      <alignment horizontal="center" wrapText="1"/>
      <protection/>
    </xf>
    <xf numFmtId="0" fontId="9" fillId="35" borderId="33" xfId="0" applyFont="1" applyFill="1" applyBorder="1" applyAlignment="1" applyProtection="1">
      <alignment horizontal="center" vertical="center" wrapText="1"/>
      <protection/>
    </xf>
    <xf numFmtId="0" fontId="41" fillId="33" borderId="46" xfId="0" applyFont="1" applyFill="1" applyBorder="1" applyAlignment="1" applyProtection="1">
      <alignment horizontal="center" vertical="center" wrapText="1"/>
      <protection locked="0"/>
    </xf>
    <xf numFmtId="0" fontId="7" fillId="0" borderId="0" xfId="0" applyFont="1" applyAlignment="1" applyProtection="1">
      <alignment horizontal="center" wrapText="1"/>
      <protection/>
    </xf>
    <xf numFmtId="0" fontId="9" fillId="35" borderId="33" xfId="0" applyFont="1" applyFill="1" applyBorder="1" applyAlignment="1" applyProtection="1">
      <alignment horizontal="center" wrapText="1"/>
      <protection/>
    </xf>
    <xf numFmtId="0" fontId="41" fillId="33" borderId="16" xfId="0" applyFont="1" applyFill="1" applyBorder="1" applyAlignment="1" applyProtection="1">
      <alignment horizontal="center" wrapText="1"/>
      <protection locked="0"/>
    </xf>
    <xf numFmtId="0" fontId="41" fillId="33" borderId="10" xfId="0" applyFont="1" applyFill="1" applyBorder="1" applyAlignment="1" applyProtection="1">
      <alignment horizontal="center" wrapText="1"/>
      <protection locked="0"/>
    </xf>
    <xf numFmtId="0" fontId="9" fillId="35" borderId="41" xfId="0" applyFont="1" applyFill="1" applyBorder="1" applyAlignment="1" applyProtection="1">
      <alignment horizontal="center" wrapText="1"/>
      <protection/>
    </xf>
    <xf numFmtId="0" fontId="41" fillId="33" borderId="41" xfId="0" applyFont="1" applyFill="1" applyBorder="1" applyAlignment="1" applyProtection="1">
      <alignment horizontal="center" wrapText="1"/>
      <protection locked="0"/>
    </xf>
    <xf numFmtId="0" fontId="41" fillId="33" borderId="46" xfId="0" applyFont="1" applyFill="1" applyBorder="1" applyAlignment="1" applyProtection="1">
      <alignment horizontal="center" wrapText="1"/>
      <protection locked="0"/>
    </xf>
    <xf numFmtId="0" fontId="41" fillId="33" borderId="24" xfId="0" applyFont="1" applyFill="1" applyBorder="1" applyAlignment="1" applyProtection="1">
      <alignment horizontal="center" wrapText="1"/>
      <protection locked="0"/>
    </xf>
    <xf numFmtId="0" fontId="41" fillId="33" borderId="33" xfId="0" applyFont="1" applyFill="1" applyBorder="1" applyAlignment="1" applyProtection="1">
      <alignment horizontal="center" wrapText="1"/>
      <protection locked="0"/>
    </xf>
    <xf numFmtId="0" fontId="61" fillId="0" borderId="0" xfId="0" applyFont="1" applyAlignment="1">
      <alignment/>
    </xf>
    <xf numFmtId="0" fontId="62" fillId="0" borderId="0" xfId="0" applyFont="1" applyAlignment="1">
      <alignment/>
    </xf>
    <xf numFmtId="0" fontId="61" fillId="0" borderId="0" xfId="0" applyFont="1" applyAlignment="1">
      <alignment vertical="center" wrapText="1"/>
    </xf>
    <xf numFmtId="0" fontId="60" fillId="0" borderId="0" xfId="0" applyFont="1" applyAlignment="1">
      <alignment vertical="center" wrapText="1"/>
    </xf>
    <xf numFmtId="0" fontId="61" fillId="0" borderId="0" xfId="0" applyFont="1" applyAlignment="1" quotePrefix="1">
      <alignment vertical="center" wrapText="1"/>
    </xf>
    <xf numFmtId="0" fontId="1" fillId="36" borderId="10" xfId="0" applyFont="1" applyFill="1" applyBorder="1" applyAlignment="1" applyProtection="1">
      <alignment/>
      <protection/>
    </xf>
    <xf numFmtId="0" fontId="40" fillId="43" borderId="10" xfId="0" applyFont="1" applyFill="1" applyBorder="1" applyAlignment="1" applyProtection="1">
      <alignment horizontal="left" vertical="center" wrapText="1"/>
      <protection/>
    </xf>
    <xf numFmtId="0" fontId="41" fillId="40" borderId="10" xfId="0" applyFont="1" applyFill="1" applyBorder="1" applyAlignment="1" applyProtection="1" quotePrefix="1">
      <alignment horizontal="left" wrapText="1"/>
      <protection/>
    </xf>
    <xf numFmtId="0" fontId="0" fillId="36" borderId="0" xfId="0" applyFont="1" applyFill="1" applyAlignment="1" applyProtection="1">
      <alignment/>
      <protection/>
    </xf>
    <xf numFmtId="0" fontId="40" fillId="40" borderId="10" xfId="0" applyFont="1" applyFill="1" applyBorder="1" applyAlignment="1" applyProtection="1">
      <alignment horizontal="left" vertical="center" wrapText="1"/>
      <protection/>
    </xf>
    <xf numFmtId="0" fontId="0" fillId="36" borderId="10" xfId="0" applyFont="1" applyFill="1" applyBorder="1" applyAlignment="1" applyProtection="1">
      <alignment vertical="center"/>
      <protection/>
    </xf>
    <xf numFmtId="0" fontId="40" fillId="40" borderId="46" xfId="0" applyFont="1" applyFill="1" applyBorder="1" applyAlignment="1" applyProtection="1">
      <alignment horizontal="left" vertical="center" wrapText="1"/>
      <protection/>
    </xf>
    <xf numFmtId="0" fontId="1" fillId="0" borderId="10" xfId="0" applyFont="1" applyBorder="1" applyAlignment="1" applyProtection="1">
      <alignment vertical="center" wrapText="1"/>
      <protection locked="0"/>
    </xf>
    <xf numFmtId="0" fontId="28" fillId="0" borderId="80" xfId="0" applyFont="1" applyBorder="1" applyAlignment="1" applyProtection="1">
      <alignment horizontal="center" vertical="center" wrapText="1"/>
      <protection/>
    </xf>
    <xf numFmtId="0" fontId="28" fillId="0" borderId="12" xfId="0" applyFont="1" applyBorder="1" applyAlignment="1" applyProtection="1">
      <alignment horizontal="center" vertical="center" wrapText="1"/>
      <protection/>
    </xf>
    <xf numFmtId="0" fontId="63" fillId="0" borderId="81" xfId="0" applyFont="1" applyBorder="1" applyAlignment="1">
      <alignment horizontal="center"/>
    </xf>
    <xf numFmtId="0" fontId="54" fillId="0" borderId="81" xfId="0" applyFont="1" applyBorder="1" applyAlignment="1">
      <alignment horizontal="center"/>
    </xf>
    <xf numFmtId="0" fontId="4" fillId="0" borderId="82" xfId="0" applyFont="1" applyBorder="1" applyAlignment="1" applyProtection="1">
      <alignment horizontal="left" vertical="center"/>
      <protection locked="0"/>
    </xf>
    <xf numFmtId="0" fontId="7" fillId="0" borderId="83" xfId="0" applyFont="1" applyBorder="1" applyAlignment="1" applyProtection="1">
      <alignment horizontal="left" vertical="center"/>
      <protection locked="0"/>
    </xf>
    <xf numFmtId="0" fontId="1" fillId="39" borderId="22" xfId="0" applyFont="1" applyFill="1" applyBorder="1" applyAlignment="1">
      <alignment horizontal="center" vertical="center" textRotation="255" wrapText="1"/>
    </xf>
    <xf numFmtId="0" fontId="1" fillId="39" borderId="14" xfId="0" applyFont="1" applyFill="1" applyBorder="1" applyAlignment="1">
      <alignment horizontal="center" vertical="center" textRotation="255" wrapText="1"/>
    </xf>
    <xf numFmtId="0" fontId="29" fillId="33" borderId="0" xfId="0" applyFont="1" applyFill="1" applyBorder="1" applyAlignment="1">
      <alignment horizontal="left" vertical="center" wrapText="1"/>
    </xf>
    <xf numFmtId="0" fontId="29" fillId="0" borderId="0" xfId="0" applyFont="1" applyBorder="1" applyAlignment="1">
      <alignment horizontal="left" vertical="center" wrapText="1"/>
    </xf>
    <xf numFmtId="0" fontId="25" fillId="33" borderId="0"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30" fillId="0" borderId="0" xfId="0" applyFont="1" applyAlignment="1">
      <alignment horizontal="left" vertical="center" wrapText="1"/>
    </xf>
    <xf numFmtId="0" fontId="24" fillId="0" borderId="0" xfId="0" applyFont="1" applyAlignment="1">
      <alignment horizontal="left" vertical="center" wrapText="1"/>
    </xf>
    <xf numFmtId="0" fontId="4" fillId="33" borderId="0" xfId="0" applyFont="1" applyFill="1" applyBorder="1" applyAlignment="1">
      <alignment horizontal="left" vertical="center" wrapText="1"/>
    </xf>
    <xf numFmtId="0" fontId="41" fillId="36" borderId="10" xfId="0" applyFont="1" applyFill="1" applyBorder="1" applyAlignment="1" applyProtection="1">
      <alignment horizontal="left" vertical="center" wrapText="1"/>
      <protection/>
    </xf>
    <xf numFmtId="0" fontId="41" fillId="36" borderId="10" xfId="0" applyFont="1" applyFill="1" applyBorder="1" applyAlignment="1" applyProtection="1" quotePrefix="1">
      <alignment horizontal="left" vertical="center" wrapText="1"/>
      <protection/>
    </xf>
    <xf numFmtId="0" fontId="0" fillId="36" borderId="10" xfId="0" applyFont="1" applyFill="1" applyBorder="1" applyAlignment="1" applyProtection="1">
      <alignment horizontal="left" vertical="center" wrapText="1"/>
      <protection/>
    </xf>
    <xf numFmtId="0" fontId="0" fillId="36" borderId="10" xfId="0" applyFont="1" applyFill="1" applyBorder="1" applyAlignment="1" applyProtection="1" quotePrefix="1">
      <alignment horizontal="left" vertical="center" wrapText="1"/>
      <protection/>
    </xf>
    <xf numFmtId="0" fontId="4" fillId="0" borderId="0" xfId="0" applyFont="1" applyBorder="1" applyAlignment="1" applyProtection="1">
      <alignment vertical="center" wrapText="1"/>
      <protection/>
    </xf>
    <xf numFmtId="0" fontId="0" fillId="36" borderId="10" xfId="45" applyFont="1" applyFill="1" applyBorder="1" applyAlignment="1" applyProtection="1">
      <alignment horizontal="left" vertical="center" wrapText="1"/>
      <protection/>
    </xf>
    <xf numFmtId="0" fontId="1" fillId="36" borderId="84" xfId="0" applyFont="1" applyFill="1" applyBorder="1" applyAlignment="1" applyProtection="1">
      <alignment horizontal="center" vertical="center" wrapText="1"/>
      <protection/>
    </xf>
    <xf numFmtId="0" fontId="1" fillId="36" borderId="85" xfId="0" applyFont="1" applyFill="1" applyBorder="1" applyAlignment="1" applyProtection="1">
      <alignment horizontal="center" vertical="center" wrapText="1"/>
      <protection/>
    </xf>
    <xf numFmtId="0" fontId="1" fillId="0" borderId="67" xfId="0" applyFont="1" applyBorder="1" applyAlignment="1" applyProtection="1">
      <alignment horizontal="center" vertical="center"/>
      <protection/>
    </xf>
    <xf numFmtId="0" fontId="1" fillId="0" borderId="33" xfId="0" applyFont="1" applyBorder="1" applyAlignment="1" applyProtection="1">
      <alignment horizontal="center" vertical="center"/>
      <protection/>
    </xf>
    <xf numFmtId="0" fontId="41" fillId="40" borderId="10" xfId="0" applyFont="1" applyFill="1" applyBorder="1" applyAlignment="1" applyProtection="1" quotePrefix="1">
      <alignment horizontal="left" vertical="center" wrapText="1"/>
      <protection/>
    </xf>
    <xf numFmtId="0" fontId="4" fillId="0" borderId="0" xfId="0" applyFont="1" applyBorder="1" applyAlignment="1" applyProtection="1">
      <alignment horizontal="center" vertical="center" wrapText="1"/>
      <protection/>
    </xf>
    <xf numFmtId="0" fontId="1" fillId="33" borderId="84" xfId="0" applyFont="1" applyFill="1" applyBorder="1" applyAlignment="1" applyProtection="1">
      <alignment horizontal="center" vertical="center"/>
      <protection/>
    </xf>
    <xf numFmtId="0" fontId="1" fillId="33" borderId="86" xfId="0" applyFont="1" applyFill="1" applyBorder="1" applyAlignment="1" applyProtection="1">
      <alignment horizontal="center" vertical="center"/>
      <protection/>
    </xf>
    <xf numFmtId="0" fontId="41" fillId="36" borderId="10" xfId="45" applyFont="1" applyFill="1" applyBorder="1" applyAlignment="1" applyProtection="1">
      <alignment horizontal="left" vertical="center"/>
      <protection/>
    </xf>
    <xf numFmtId="0" fontId="40" fillId="36" borderId="47" xfId="45" applyFont="1" applyFill="1" applyBorder="1" applyAlignment="1" applyProtection="1">
      <alignment horizontal="left" vertical="center" wrapText="1"/>
      <protection/>
    </xf>
    <xf numFmtId="0" fontId="40" fillId="36" borderId="47" xfId="45" applyFont="1" applyFill="1" applyBorder="1" applyAlignment="1" applyProtection="1">
      <alignment horizontal="left" vertical="center"/>
      <protection/>
    </xf>
    <xf numFmtId="0" fontId="41" fillId="36" borderId="10" xfId="0" applyFont="1" applyFill="1" applyBorder="1" applyAlignment="1" applyProtection="1">
      <alignment horizontal="left" vertical="center"/>
      <protection/>
    </xf>
    <xf numFmtId="0" fontId="41" fillId="36" borderId="43" xfId="0" applyFont="1" applyFill="1" applyBorder="1" applyAlignment="1" applyProtection="1">
      <alignment vertical="center" wrapText="1"/>
      <protection/>
    </xf>
    <xf numFmtId="0" fontId="41" fillId="36" borderId="57" xfId="0" applyFont="1" applyFill="1" applyBorder="1" applyAlignment="1" applyProtection="1">
      <alignment vertical="center" wrapText="1"/>
      <protection/>
    </xf>
    <xf numFmtId="0" fontId="1" fillId="33" borderId="52" xfId="0" applyFont="1" applyFill="1" applyBorder="1" applyAlignment="1" applyProtection="1">
      <alignment horizontal="center" vertical="center"/>
      <protection/>
    </xf>
    <xf numFmtId="0" fontId="1" fillId="33" borderId="53" xfId="0" applyFont="1" applyFill="1" applyBorder="1" applyAlignment="1" applyProtection="1">
      <alignment horizontal="center" vertical="center"/>
      <protection/>
    </xf>
    <xf numFmtId="0" fontId="27" fillId="0" borderId="0" xfId="0" applyFont="1" applyBorder="1" applyAlignment="1" applyProtection="1">
      <alignment horizontal="left" vertical="center" wrapText="1"/>
      <protection/>
    </xf>
    <xf numFmtId="0" fontId="41" fillId="40" borderId="41" xfId="0" applyFont="1" applyFill="1" applyBorder="1" applyAlignment="1" applyProtection="1" quotePrefix="1">
      <alignment horizontal="left" vertical="center" wrapText="1"/>
      <protection/>
    </xf>
    <xf numFmtId="0" fontId="41" fillId="40" borderId="87" xfId="0" applyFont="1" applyFill="1" applyBorder="1" applyAlignment="1" applyProtection="1">
      <alignment horizontal="left" vertical="center" wrapText="1"/>
      <protection/>
    </xf>
    <xf numFmtId="0" fontId="41" fillId="40" borderId="16" xfId="0" applyFont="1" applyFill="1" applyBorder="1" applyAlignment="1" applyProtection="1">
      <alignment horizontal="left" vertical="center" wrapText="1"/>
      <protection/>
    </xf>
    <xf numFmtId="0" fontId="41" fillId="36" borderId="46" xfId="45" applyFont="1" applyFill="1" applyBorder="1" applyAlignment="1" applyProtection="1">
      <alignment horizontal="left" vertical="center" wrapText="1"/>
      <protection/>
    </xf>
    <xf numFmtId="0" fontId="41" fillId="40" borderId="47" xfId="0" applyFont="1" applyFill="1" applyBorder="1" applyAlignment="1" applyProtection="1">
      <alignment horizontal="left" vertical="center" wrapText="1"/>
      <protection/>
    </xf>
    <xf numFmtId="0" fontId="1" fillId="33" borderId="26" xfId="0" applyFont="1" applyFill="1" applyBorder="1" applyAlignment="1" applyProtection="1">
      <alignment horizontal="center" vertical="center"/>
      <protection/>
    </xf>
    <xf numFmtId="0" fontId="1" fillId="33" borderId="28" xfId="0" applyFont="1" applyFill="1" applyBorder="1" applyAlignment="1" applyProtection="1">
      <alignment horizontal="center" vertical="center"/>
      <protection/>
    </xf>
    <xf numFmtId="0" fontId="1" fillId="0" borderId="74" xfId="0" applyFont="1" applyBorder="1" applyAlignment="1" applyProtection="1">
      <alignment horizontal="center" vertical="center"/>
      <protection/>
    </xf>
    <xf numFmtId="0" fontId="1" fillId="0" borderId="88" xfId="0" applyFont="1" applyBorder="1" applyAlignment="1" applyProtection="1">
      <alignment horizontal="center" vertical="center"/>
      <protection/>
    </xf>
    <xf numFmtId="0" fontId="1" fillId="0" borderId="89" xfId="0" applyFont="1" applyBorder="1" applyAlignment="1" applyProtection="1">
      <alignment horizontal="center" vertical="center"/>
      <protection/>
    </xf>
    <xf numFmtId="0" fontId="1" fillId="0" borderId="90" xfId="0" applyFont="1" applyBorder="1" applyAlignment="1" applyProtection="1">
      <alignment horizontal="center" vertical="center"/>
      <protection/>
    </xf>
    <xf numFmtId="0" fontId="1" fillId="0" borderId="87" xfId="0" applyFont="1" applyBorder="1" applyAlignment="1" applyProtection="1">
      <alignment horizontal="center" vertical="center"/>
      <protection/>
    </xf>
    <xf numFmtId="0" fontId="0" fillId="36" borderId="0" xfId="0" applyFont="1" applyFill="1" applyAlignment="1" applyProtection="1">
      <alignment/>
      <protection/>
    </xf>
    <xf numFmtId="0" fontId="0" fillId="36" borderId="0" xfId="0" applyFill="1" applyAlignment="1" applyProtection="1">
      <alignment/>
      <protection/>
    </xf>
    <xf numFmtId="0" fontId="0" fillId="36" borderId="10" xfId="45" applyFont="1" applyFill="1" applyBorder="1" applyAlignment="1" applyProtection="1">
      <alignment horizontal="left" vertical="center"/>
      <protection/>
    </xf>
    <xf numFmtId="0" fontId="41" fillId="36" borderId="10" xfId="0" applyFont="1" applyFill="1" applyBorder="1" applyAlignment="1" applyProtection="1">
      <alignment vertical="center" wrapText="1"/>
      <protection/>
    </xf>
    <xf numFmtId="0" fontId="43" fillId="40" borderId="10" xfId="0" applyFont="1" applyFill="1" applyBorder="1" applyAlignment="1" applyProtection="1">
      <alignment horizontal="left" vertical="center" wrapText="1"/>
      <protection/>
    </xf>
    <xf numFmtId="0" fontId="41" fillId="40" borderId="10" xfId="0" applyFont="1" applyFill="1" applyBorder="1" applyAlignment="1" applyProtection="1">
      <alignment horizontal="left" vertical="center" wrapText="1"/>
      <protection/>
    </xf>
    <xf numFmtId="0" fontId="41" fillId="36" borderId="46" xfId="0" applyFont="1" applyFill="1" applyBorder="1" applyAlignment="1" applyProtection="1">
      <alignment horizontal="left" vertical="center" wrapText="1"/>
      <protection/>
    </xf>
    <xf numFmtId="0" fontId="41" fillId="36" borderId="46" xfId="0" applyFont="1" applyFill="1" applyBorder="1" applyAlignment="1" applyProtection="1" quotePrefix="1">
      <alignment horizontal="left" vertical="center" wrapText="1"/>
      <protection/>
    </xf>
    <xf numFmtId="0" fontId="6" fillId="0" borderId="59" xfId="0" applyFont="1" applyBorder="1" applyAlignment="1" applyProtection="1">
      <alignment horizontal="center" vertical="center" wrapText="1"/>
      <protection/>
    </xf>
    <xf numFmtId="0" fontId="6" fillId="0" borderId="91" xfId="0" applyFont="1" applyBorder="1" applyAlignment="1" applyProtection="1">
      <alignment horizontal="center" vertical="center" wrapText="1"/>
      <protection/>
    </xf>
    <xf numFmtId="181" fontId="51" fillId="0" borderId="0" xfId="0" applyNumberFormat="1" applyFont="1" applyBorder="1" applyAlignment="1" applyProtection="1">
      <alignment horizontal="center" vertical="center"/>
      <protection/>
    </xf>
    <xf numFmtId="181" fontId="6" fillId="0" borderId="49" xfId="0" applyNumberFormat="1" applyFont="1" applyBorder="1" applyAlignment="1" applyProtection="1">
      <alignment horizontal="center" vertical="center" wrapText="1"/>
      <protection/>
    </xf>
    <xf numFmtId="181" fontId="6" fillId="0" borderId="88" xfId="0" applyNumberFormat="1" applyFont="1" applyBorder="1" applyAlignment="1" applyProtection="1">
      <alignment horizontal="center" vertical="center" wrapText="1"/>
      <protection/>
    </xf>
    <xf numFmtId="0" fontId="6" fillId="0" borderId="92" xfId="0" applyFont="1" applyBorder="1" applyAlignment="1" applyProtection="1">
      <alignment horizontal="center" vertical="center" wrapText="1"/>
      <protection/>
    </xf>
    <xf numFmtId="0" fontId="6" fillId="0" borderId="85" xfId="0" applyFont="1" applyBorder="1" applyAlignment="1" applyProtection="1">
      <alignment horizontal="center" vertical="center" wrapText="1"/>
      <protection/>
    </xf>
    <xf numFmtId="0" fontId="4" fillId="36" borderId="26" xfId="0" applyFont="1" applyFill="1" applyBorder="1" applyAlignment="1" applyProtection="1">
      <alignment horizontal="center"/>
      <protection/>
    </xf>
    <xf numFmtId="0" fontId="4" fillId="36" borderId="27" xfId="0" applyFont="1" applyFill="1" applyBorder="1" applyAlignment="1" applyProtection="1">
      <alignment horizontal="center"/>
      <protection/>
    </xf>
    <xf numFmtId="0" fontId="4" fillId="36" borderId="28" xfId="0" applyFont="1" applyFill="1" applyBorder="1" applyAlignment="1" applyProtection="1">
      <alignment horizontal="center"/>
      <protection/>
    </xf>
    <xf numFmtId="0" fontId="4" fillId="40" borderId="26" xfId="0" applyFont="1" applyFill="1" applyBorder="1" applyAlignment="1" applyProtection="1">
      <alignment horizontal="center"/>
      <protection/>
    </xf>
    <xf numFmtId="0" fontId="4" fillId="40" borderId="27" xfId="0" applyFont="1" applyFill="1" applyBorder="1" applyAlignment="1" applyProtection="1">
      <alignment horizontal="center"/>
      <protection/>
    </xf>
    <xf numFmtId="0" fontId="4" fillId="40" borderId="28" xfId="0" applyFont="1" applyFill="1" applyBorder="1" applyAlignment="1" applyProtection="1">
      <alignment horizontal="center"/>
      <protection/>
    </xf>
    <xf numFmtId="0" fontId="4" fillId="0" borderId="26" xfId="0" applyFont="1" applyBorder="1" applyAlignment="1" applyProtection="1">
      <alignment horizontal="left"/>
      <protection/>
    </xf>
    <xf numFmtId="0" fontId="1" fillId="0" borderId="27" xfId="0" applyFont="1" applyBorder="1" applyAlignment="1" applyProtection="1">
      <alignment horizontal="left"/>
      <protection/>
    </xf>
    <xf numFmtId="0" fontId="1" fillId="0" borderId="28" xfId="0" applyFont="1" applyBorder="1" applyAlignment="1" applyProtection="1">
      <alignment horizontal="left"/>
      <protection/>
    </xf>
    <xf numFmtId="0" fontId="4" fillId="0" borderId="84" xfId="0" applyFont="1" applyBorder="1" applyAlignment="1" applyProtection="1">
      <alignment horizontal="center" vertical="center"/>
      <protection/>
    </xf>
    <xf numFmtId="0" fontId="4" fillId="0" borderId="86" xfId="0" applyFont="1" applyBorder="1" applyAlignment="1" applyProtection="1">
      <alignment horizontal="center" vertical="center"/>
      <protection/>
    </xf>
    <xf numFmtId="0" fontId="4" fillId="0" borderId="93"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26" xfId="0" applyFont="1" applyBorder="1" applyAlignment="1" applyProtection="1">
      <alignment horizontal="center"/>
      <protection/>
    </xf>
    <xf numFmtId="0" fontId="4" fillId="0" borderId="27" xfId="0" applyFont="1" applyBorder="1" applyAlignment="1" applyProtection="1">
      <alignment horizontal="center"/>
      <protection/>
    </xf>
    <xf numFmtId="0" fontId="4" fillId="0" borderId="28" xfId="0" applyFont="1" applyBorder="1" applyAlignment="1" applyProtection="1">
      <alignment horizontal="center"/>
      <protection/>
    </xf>
    <xf numFmtId="0" fontId="0" fillId="0" borderId="26" xfId="0" applyBorder="1" applyAlignment="1" applyProtection="1">
      <alignment horizontal="center"/>
      <protection/>
    </xf>
    <xf numFmtId="0" fontId="0" fillId="0" borderId="28" xfId="0" applyBorder="1" applyAlignment="1" applyProtection="1">
      <alignment horizontal="center"/>
      <protection/>
    </xf>
    <xf numFmtId="0" fontId="4" fillId="0" borderId="84" xfId="0" applyFont="1" applyBorder="1" applyAlignment="1" applyProtection="1">
      <alignment horizontal="center" vertical="center" wrapText="1"/>
      <protection/>
    </xf>
    <xf numFmtId="0" fontId="4" fillId="0" borderId="86"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93" xfId="0" applyFont="1" applyBorder="1" applyAlignment="1" applyProtection="1">
      <alignment horizontal="center" vertical="center" wrapText="1"/>
      <protection/>
    </xf>
    <xf numFmtId="0" fontId="4" fillId="0" borderId="53" xfId="0" applyFont="1" applyBorder="1" applyAlignment="1" applyProtection="1">
      <alignment horizontal="center" vertical="center" wrapText="1"/>
      <protection/>
    </xf>
    <xf numFmtId="0" fontId="4" fillId="39" borderId="26" xfId="0" applyFont="1" applyFill="1" applyBorder="1" applyAlignment="1" applyProtection="1">
      <alignment horizontal="center"/>
      <protection/>
    </xf>
    <xf numFmtId="0" fontId="4" fillId="39" borderId="27" xfId="0" applyFont="1" applyFill="1" applyBorder="1" applyAlignment="1" applyProtection="1">
      <alignment horizontal="center"/>
      <protection/>
    </xf>
    <xf numFmtId="0" fontId="4" fillId="39" borderId="28" xfId="0" applyFont="1" applyFill="1" applyBorder="1" applyAlignment="1" applyProtection="1">
      <alignment horizontal="center"/>
      <protection/>
    </xf>
    <xf numFmtId="0" fontId="4" fillId="0" borderId="26"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35" fillId="33" borderId="80" xfId="0" applyFont="1" applyFill="1" applyBorder="1" applyAlignment="1">
      <alignment horizontal="center"/>
    </xf>
    <xf numFmtId="0" fontId="35" fillId="33" borderId="11" xfId="0" applyFont="1" applyFill="1" applyBorder="1" applyAlignment="1">
      <alignment horizontal="center"/>
    </xf>
    <xf numFmtId="0" fontId="35" fillId="33" borderId="12" xfId="0" applyFont="1" applyFill="1" applyBorder="1" applyAlignment="1">
      <alignment horizontal="center"/>
    </xf>
    <xf numFmtId="0" fontId="59" fillId="0" borderId="0" xfId="0" applyFont="1" applyAlignment="1">
      <alignment vertical="center" wrapText="1"/>
    </xf>
    <xf numFmtId="0" fontId="7" fillId="0" borderId="94" xfId="0" applyFont="1" applyBorder="1" applyAlignment="1">
      <alignment vertical="center" wrapText="1"/>
    </xf>
    <xf numFmtId="0" fontId="7" fillId="0" borderId="95" xfId="0" applyFont="1" applyBorder="1" applyAlignment="1">
      <alignment vertical="center" wrapText="1"/>
    </xf>
    <xf numFmtId="0" fontId="7" fillId="0" borderId="96" xfId="0" applyFont="1" applyBorder="1" applyAlignment="1">
      <alignment vertical="center" wrapText="1"/>
    </xf>
    <xf numFmtId="0" fontId="57" fillId="0" borderId="0" xfId="0" applyFont="1" applyAlignment="1">
      <alignment horizontal="left" wrapText="1"/>
    </xf>
    <xf numFmtId="0" fontId="0" fillId="0" borderId="10" xfId="0" applyFont="1" applyFill="1" applyBorder="1" applyAlignment="1" applyProtection="1">
      <alignment horizontal="center"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80"/>
                </a:solidFill>
              </a:rPr>
              <a:t>PROJET D'ETABLISSEMENT</a:t>
            </a:r>
          </a:p>
        </c:rich>
      </c:tx>
      <c:layout>
        <c:manualLayout>
          <c:xMode val="factor"/>
          <c:yMode val="factor"/>
          <c:x val="-0.06575"/>
          <c:y val="-0.02025"/>
        </c:manualLayout>
      </c:layout>
      <c:spPr>
        <a:noFill/>
        <a:ln w="38100">
          <a:solidFill>
            <a:srgbClr val="333399"/>
          </a:solidFill>
        </a:ln>
        <a:effectLst>
          <a:outerShdw dist="35921" dir="2700000" algn="br">
            <a:prstClr val="black"/>
          </a:outerShdw>
        </a:effectLst>
      </c:spPr>
    </c:title>
    <c:plotArea>
      <c:layout>
        <c:manualLayout>
          <c:xMode val="edge"/>
          <c:yMode val="edge"/>
          <c:x val="0.2575"/>
          <c:y val="0.24625"/>
          <c:w val="0.38375"/>
          <c:h val="0.61575"/>
        </c:manualLayout>
      </c:layout>
      <c:radarChart>
        <c:radarStyle val="marker"/>
        <c:varyColors val="1"/>
        <c:ser>
          <c:idx val="0"/>
          <c:order val="0"/>
          <c:tx>
            <c:strRef>
              <c:f>'RESULTATS CHIFFRES'!$C$84</c:f>
              <c:strCache>
                <c:ptCount val="1"/>
                <c:pt idx="0">
                  <c:v>Etablissement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CCFF"/>
              </a:solidFill>
              <a:ln>
                <a:noFill/>
              </a:ln>
            </c:spPr>
          </c:marker>
          <c:dPt>
            <c:idx val="0"/>
            <c:spPr>
              <a:ln w="25400">
                <a:solidFill>
                  <a:srgbClr val="000080"/>
                </a:solidFill>
              </a:ln>
            </c:spPr>
            <c:marker>
              <c:size val="3"/>
              <c:spPr>
                <a:solidFill>
                  <a:srgbClr val="00CCFF"/>
                </a:solidFill>
                <a:ln>
                  <a:noFill/>
                </a:ln>
              </c:spPr>
            </c:marker>
          </c:dPt>
          <c:dPt>
            <c:idx val="1"/>
            <c:spPr>
              <a:ln w="25400">
                <a:solidFill>
                  <a:srgbClr val="000080"/>
                </a:solidFill>
              </a:ln>
            </c:spPr>
            <c:marker>
              <c:size val="3"/>
              <c:spPr>
                <a:solidFill>
                  <a:srgbClr val="00CCFF"/>
                </a:solidFill>
                <a:ln>
                  <a:noFill/>
                </a:ln>
              </c:spPr>
            </c:marker>
          </c:dPt>
          <c:dPt>
            <c:idx val="2"/>
            <c:spPr>
              <a:ln w="25400">
                <a:solidFill>
                  <a:srgbClr val="000080"/>
                </a:solidFill>
              </a:ln>
            </c:spPr>
            <c:marker>
              <c:size val="3"/>
              <c:spPr>
                <a:solidFill>
                  <a:srgbClr val="00CCFF"/>
                </a:solidFill>
                <a:ln>
                  <a:noFill/>
                </a:ln>
              </c:spPr>
            </c:marker>
          </c:dPt>
          <c:dPt>
            <c:idx val="3"/>
            <c:spPr>
              <a:ln w="25400">
                <a:solidFill>
                  <a:srgbClr val="000080"/>
                </a:solidFill>
              </a:ln>
            </c:spPr>
            <c:marker>
              <c:size val="3"/>
              <c:spPr>
                <a:solidFill>
                  <a:srgbClr val="00CCFF"/>
                </a:solidFill>
                <a:ln>
                  <a:noFill/>
                </a:ln>
              </c:spPr>
            </c:marker>
          </c:dPt>
          <c:dPt>
            <c:idx val="4"/>
            <c:spPr>
              <a:ln w="25400">
                <a:solidFill>
                  <a:srgbClr val="000080"/>
                </a:solidFill>
              </a:ln>
            </c:spPr>
            <c:marker>
              <c:size val="3"/>
              <c:spPr>
                <a:solidFill>
                  <a:srgbClr val="00CCFF"/>
                </a:solidFill>
                <a:ln>
                  <a:noFill/>
                </a:ln>
              </c:spPr>
            </c:marker>
          </c:dPt>
          <c:dPt>
            <c:idx val="5"/>
            <c:spPr>
              <a:ln w="25400">
                <a:solidFill>
                  <a:srgbClr val="000080"/>
                </a:solidFill>
              </a:ln>
            </c:spPr>
            <c:marker>
              <c:size val="3"/>
              <c:spPr>
                <a:solidFill>
                  <a:srgbClr val="00CCFF"/>
                </a:solidFill>
                <a:ln>
                  <a:noFill/>
                </a:ln>
              </c:spPr>
            </c:marker>
          </c:dPt>
          <c:dPt>
            <c:idx val="6"/>
            <c:spPr>
              <a:ln w="25400">
                <a:solidFill>
                  <a:srgbClr val="000080"/>
                </a:solidFill>
              </a:ln>
            </c:spPr>
            <c:marker>
              <c:size val="3"/>
              <c:spPr>
                <a:solidFill>
                  <a:srgbClr val="00CCFF"/>
                </a:solidFill>
                <a:ln>
                  <a:noFill/>
                </a:ln>
              </c:spPr>
            </c:marker>
          </c:dPt>
          <c:dPt>
            <c:idx val="7"/>
            <c:spPr>
              <a:ln w="25400">
                <a:solidFill>
                  <a:srgbClr val="000080"/>
                </a:solidFill>
              </a:ln>
            </c:spPr>
            <c:marker>
              <c:size val="3"/>
              <c:spPr>
                <a:solidFill>
                  <a:srgbClr val="00CCFF"/>
                </a:solidFill>
                <a:ln>
                  <a:noFill/>
                </a:ln>
              </c:spPr>
            </c:marker>
          </c:dPt>
          <c:dPt>
            <c:idx val="8"/>
            <c:spPr>
              <a:ln w="25400">
                <a:solidFill>
                  <a:srgbClr val="000080"/>
                </a:solidFill>
              </a:ln>
            </c:spPr>
            <c:marker>
              <c:size val="3"/>
              <c:spPr>
                <a:solidFill>
                  <a:srgbClr val="00CCFF"/>
                </a:solidFill>
                <a:ln>
                  <a:noFill/>
                </a:ln>
              </c:spPr>
            </c:marker>
          </c:dPt>
          <c:dPt>
            <c:idx val="9"/>
            <c:spPr>
              <a:ln w="25400">
                <a:solidFill>
                  <a:srgbClr val="000080"/>
                </a:solidFill>
              </a:ln>
            </c:spPr>
            <c:marker>
              <c:size val="3"/>
              <c:spPr>
                <a:solidFill>
                  <a:srgbClr val="00CCFF"/>
                </a:solidFill>
                <a:ln>
                  <a:noFill/>
                </a:ln>
              </c:spPr>
            </c:marker>
          </c:dPt>
          <c:dPt>
            <c:idx val="10"/>
            <c:spPr>
              <a:ln w="25400">
                <a:solidFill>
                  <a:srgbClr val="000080"/>
                </a:solidFill>
              </a:ln>
            </c:spPr>
            <c:marker>
              <c:size val="3"/>
              <c:spPr>
                <a:solidFill>
                  <a:srgbClr val="00CCFF"/>
                </a:solidFill>
                <a:ln>
                  <a:noFill/>
                </a:ln>
              </c:spPr>
            </c:marker>
          </c:dPt>
          <c:dPt>
            <c:idx val="11"/>
            <c:spPr>
              <a:ln w="25400">
                <a:solidFill>
                  <a:srgbClr val="000080"/>
                </a:solidFill>
              </a:ln>
            </c:spPr>
            <c:marker>
              <c:size val="3"/>
              <c:spPr>
                <a:solidFill>
                  <a:srgbClr val="00CCFF"/>
                </a:solidFill>
                <a:ln>
                  <a:noFill/>
                </a:ln>
              </c:spPr>
            </c:marker>
          </c:dPt>
          <c:dPt>
            <c:idx val="12"/>
            <c:spPr>
              <a:ln w="25400">
                <a:solidFill>
                  <a:srgbClr val="000080"/>
                </a:solidFill>
              </a:ln>
            </c:spPr>
            <c:marker>
              <c:size val="3"/>
              <c:spPr>
                <a:solidFill>
                  <a:srgbClr val="00CCFF"/>
                </a:solidFill>
                <a:ln>
                  <a:noFill/>
                </a:ln>
              </c:spPr>
            </c:marker>
          </c:dPt>
          <c:dPt>
            <c:idx val="13"/>
            <c:spPr>
              <a:ln w="25400">
                <a:solidFill>
                  <a:srgbClr val="000080"/>
                </a:solidFill>
              </a:ln>
            </c:spPr>
            <c:marker>
              <c:size val="3"/>
              <c:spPr>
                <a:solidFill>
                  <a:srgbClr val="00CCFF"/>
                </a:solidFill>
                <a:ln>
                  <a:noFill/>
                </a:ln>
              </c:spPr>
            </c:marker>
          </c:dPt>
          <c:dPt>
            <c:idx val="14"/>
            <c:spPr>
              <a:ln w="25400">
                <a:solidFill>
                  <a:srgbClr val="000080"/>
                </a:solidFill>
              </a:ln>
            </c:spPr>
            <c:marker>
              <c:size val="3"/>
              <c:spPr>
                <a:solidFill>
                  <a:srgbClr val="00CCFF"/>
                </a:solidFill>
                <a:ln>
                  <a:noFill/>
                </a:ln>
              </c:spPr>
            </c:marker>
          </c:dPt>
          <c:dPt>
            <c:idx val="15"/>
            <c:spPr>
              <a:ln w="25400">
                <a:solidFill>
                  <a:srgbClr val="000080"/>
                </a:solidFill>
              </a:ln>
            </c:spPr>
            <c:marker>
              <c:size val="3"/>
              <c:spPr>
                <a:solidFill>
                  <a:srgbClr val="00CCFF"/>
                </a:solidFill>
                <a:ln>
                  <a:noFill/>
                </a:ln>
              </c:spPr>
            </c:marker>
          </c:dPt>
          <c:dPt>
            <c:idx val="16"/>
            <c:spPr>
              <a:ln w="25400">
                <a:solidFill>
                  <a:srgbClr val="000080"/>
                </a:solidFill>
              </a:ln>
            </c:spPr>
            <c:marker>
              <c:size val="3"/>
              <c:spPr>
                <a:solidFill>
                  <a:srgbClr val="00CCFF"/>
                </a:solidFill>
                <a:ln>
                  <a:noFill/>
                </a:ln>
              </c:spPr>
            </c:marker>
          </c:dPt>
          <c:dPt>
            <c:idx val="17"/>
            <c:spPr>
              <a:ln w="25400">
                <a:solidFill>
                  <a:srgbClr val="000080"/>
                </a:solidFill>
              </a:ln>
            </c:spPr>
            <c:marker>
              <c:size val="3"/>
              <c:spPr>
                <a:solidFill>
                  <a:srgbClr val="00CCFF"/>
                </a:solidFill>
                <a:ln>
                  <a:noFill/>
                </a:ln>
              </c:spPr>
            </c:marker>
          </c:dPt>
          <c:dPt>
            <c:idx val="18"/>
            <c:spPr>
              <a:ln w="25400">
                <a:solidFill>
                  <a:srgbClr val="000080"/>
                </a:solidFill>
              </a:ln>
            </c:spPr>
            <c:marker>
              <c:size val="3"/>
              <c:spPr>
                <a:solidFill>
                  <a:srgbClr val="00CCFF"/>
                </a:solidFill>
                <a:ln>
                  <a:noFill/>
                </a:ln>
              </c:spPr>
            </c:marker>
          </c:dPt>
          <c:dPt>
            <c:idx val="19"/>
            <c:spPr>
              <a:ln w="25400">
                <a:solidFill>
                  <a:srgbClr val="000080"/>
                </a:solidFill>
              </a:ln>
            </c:spPr>
            <c:marker>
              <c:size val="3"/>
              <c:spPr>
                <a:solidFill>
                  <a:srgbClr val="00CCFF"/>
                </a:solidFill>
                <a:ln>
                  <a:noFill/>
                </a:ln>
              </c:spPr>
            </c:marker>
          </c:dPt>
          <c:dPt>
            <c:idx val="20"/>
            <c:spPr>
              <a:ln w="25400">
                <a:solidFill>
                  <a:srgbClr val="000080"/>
                </a:solidFill>
              </a:ln>
            </c:spPr>
            <c:marker>
              <c:size val="3"/>
              <c:spPr>
                <a:solidFill>
                  <a:srgbClr val="00CCFF"/>
                </a:solidFill>
                <a:ln>
                  <a:noFill/>
                </a:ln>
              </c:spPr>
            </c:marker>
          </c:dPt>
          <c:dLbls>
            <c:dLbl>
              <c:idx val="0"/>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7"/>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8"/>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9"/>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0"/>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1"/>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2"/>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3"/>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4"/>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5"/>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6"/>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7"/>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8"/>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9"/>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0"/>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525" b="1" i="0" u="none" baseline="0">
                    <a:solidFill>
                      <a:srgbClr val="0000FF"/>
                    </a:solidFill>
                    <a:latin typeface="Arial"/>
                    <a:ea typeface="Arial"/>
                    <a:cs typeface="Arial"/>
                  </a:defRPr>
                </a:pPr>
              </a:p>
            </c:txPr>
            <c:showLegendKey val="0"/>
            <c:showVal val="1"/>
            <c:showBubbleSize val="0"/>
            <c:showCatName val="0"/>
            <c:showSerName val="0"/>
            <c:showPercent val="0"/>
          </c:dLbls>
          <c:cat>
            <c:strRef>
              <c:f>'RESULTATS CHIFFRES'!$C$85:$C$105</c:f>
              <c:strCache>
                <c:ptCount val="21"/>
                <c:pt idx="0">
                  <c:v>POLITIQUE INSTITUTIONNELLE</c:v>
                </c:pt>
                <c:pt idx="1">
                  <c:v>BIENTRAITANCE, PREVENTION ET TRAITEMENT DE LA MALTRAITANCE</c:v>
                </c:pt>
                <c:pt idx="2">
                  <c:v>PLAN D'AMELIORATION CONTINUE</c:v>
                </c:pt>
                <c:pt idx="3">
                  <c:v>ACCUEIL ET ADMISSION</c:v>
                </c:pt>
                <c:pt idx="4">
                  <c:v>DROITS ET LIBERTE</c:v>
                </c:pt>
                <c:pt idx="5">
                  <c:v>RESTAURATION</c:v>
                </c:pt>
                <c:pt idx="6">
                  <c:v>VIE SOCIALE</c:v>
                </c:pt>
                <c:pt idx="7">
                  <c:v>CADRE DE VIE </c:v>
                </c:pt>
                <c:pt idx="8">
                  <c:v>SOUTIEN A L’AUTONOMIE RESTANTE</c:v>
                </c:pt>
                <c:pt idx="9">
                  <c:v>ORGANISATION DES SOINS</c:v>
                </c:pt>
                <c:pt idx="10">
                  <c:v>PREVENTION, AIDES ET SOINS SPECIFIQUES</c:v>
                </c:pt>
                <c:pt idx="11">
                  <c:v>GARANTIR LA CONTINUITE DE LA PRISE EN CHARGE </c:v>
                </c:pt>
                <c:pt idx="12">
                  <c:v>DIVERSIFICATION DES MODES D'ACCUEIL OU DE PRISE EN CHARGE</c:v>
                </c:pt>
                <c:pt idx="13">
                  <c:v>POLITIQUE DE RESSOURCES HUMAINES</c:v>
                </c:pt>
                <c:pt idx="14">
                  <c:v>RECRUTEMENT</c:v>
                </c:pt>
                <c:pt idx="15">
                  <c:v>SUIVI DU PERSONNEL</c:v>
                </c:pt>
                <c:pt idx="16">
                  <c:v>FORMATION</c:v>
                </c:pt>
                <c:pt idx="17">
                  <c:v>INFORMATION</c:v>
                </c:pt>
                <c:pt idx="18">
                  <c:v>OUVERTURE SUR L’EXTERIEUR
- Réseau partenarial</c:v>
                </c:pt>
                <c:pt idx="19">
                  <c:v>- Communication</c:v>
                </c:pt>
                <c:pt idx="20">
                  <c:v>SECURITE ET MAINTENANCE</c:v>
                </c:pt>
              </c:strCache>
            </c:strRef>
          </c:cat>
          <c:val>
            <c:numRef>
              <c:f>'RESULTATS CHIFFRES'!$D$85:$D$105</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30035236"/>
        <c:axId val="1881669"/>
      </c:radarChart>
      <c:catAx>
        <c:axId val="3003523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525" b="1" i="0" u="none" baseline="0">
                <a:solidFill>
                  <a:srgbClr val="000000"/>
                </a:solidFill>
                <a:latin typeface="Arial"/>
                <a:ea typeface="Arial"/>
                <a:cs typeface="Arial"/>
              </a:defRPr>
            </a:pPr>
          </a:p>
        </c:txPr>
        <c:crossAx val="1881669"/>
        <c:crosses val="autoZero"/>
        <c:auto val="0"/>
        <c:lblOffset val="100"/>
        <c:tickLblSkip val="1"/>
        <c:noMultiLvlLbl val="0"/>
      </c:catAx>
      <c:valAx>
        <c:axId val="1881669"/>
        <c:scaling>
          <c:orientation val="minMax"/>
          <c:max val="1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FF0000"/>
                </a:solidFill>
                <a:latin typeface="Arial"/>
                <a:ea typeface="Arial"/>
                <a:cs typeface="Arial"/>
              </a:defRPr>
            </a:pPr>
          </a:p>
        </c:txPr>
        <c:crossAx val="30035236"/>
        <c:crossesAt val="1"/>
        <c:crossBetween val="midCat"/>
        <c:dispUnits/>
        <c:majorUnit val="25"/>
        <c:minorUnit val="5"/>
      </c:valAx>
      <c:spPr>
        <a:gradFill rotWithShape="1">
          <a:gsLst>
            <a:gs pos="0">
              <a:srgbClr val="FFCC99"/>
            </a:gs>
            <a:gs pos="100000">
              <a:srgbClr val="FFFFFF"/>
            </a:gs>
          </a:gsLst>
          <a:path path="rect">
            <a:fillToRect l="50000" t="50000" r="50000" b="50000"/>
          </a:path>
        </a:gra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80"/>
                </a:solidFill>
              </a:rPr>
              <a:t>PROJET DE MANAGEMENT</a:t>
            </a:r>
          </a:p>
        </c:rich>
      </c:tx>
      <c:layout>
        <c:manualLayout>
          <c:xMode val="factor"/>
          <c:yMode val="factor"/>
          <c:x val="-0.01675"/>
          <c:y val="-0.0085"/>
        </c:manualLayout>
      </c:layout>
      <c:spPr>
        <a:solidFill>
          <a:srgbClr val="FFFFFF"/>
        </a:solidFill>
        <a:ln w="38100">
          <a:solidFill>
            <a:srgbClr val="000080"/>
          </a:solidFill>
        </a:ln>
        <a:effectLst>
          <a:outerShdw dist="35921" dir="2700000" algn="br">
            <a:prstClr val="black"/>
          </a:outerShdw>
        </a:effectLst>
      </c:spPr>
    </c:title>
    <c:plotArea>
      <c:layout>
        <c:manualLayout>
          <c:xMode val="edge"/>
          <c:yMode val="edge"/>
          <c:x val="0.3185"/>
          <c:y val="0.28625"/>
          <c:w val="0.35875"/>
          <c:h val="0.57575"/>
        </c:manualLayout>
      </c:layout>
      <c:radarChart>
        <c:radarStyle val="marker"/>
        <c:varyColors val="0"/>
        <c:ser>
          <c:idx val="0"/>
          <c:order val="0"/>
          <c:tx>
            <c:strRef>
              <c:f>'RESULTATS CHIFFRES'!$C$107</c:f>
              <c:strCache>
                <c:ptCount val="1"/>
                <c:pt idx="0">
                  <c:v>Management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CCFF"/>
              </a:solidFill>
              <a:ln>
                <a:noFill/>
              </a:ln>
            </c:spPr>
          </c:marker>
          <c:dLbls>
            <c:dLbl>
              <c:idx val="4"/>
              <c:layout>
                <c:manualLayout>
                  <c:x val="0"/>
                  <c:y val="0"/>
                </c:manualLayout>
              </c:layout>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25" b="1" i="0" u="none" baseline="0">
                    <a:solidFill>
                      <a:srgbClr val="0000FF"/>
                    </a:solidFill>
                    <a:latin typeface="Arial"/>
                    <a:ea typeface="Arial"/>
                    <a:cs typeface="Arial"/>
                  </a:defRPr>
                </a:pPr>
              </a:p>
            </c:txPr>
            <c:showLegendKey val="0"/>
            <c:showVal val="1"/>
            <c:showBubbleSize val="0"/>
            <c:showCatName val="0"/>
            <c:showSerName val="0"/>
            <c:showPercent val="0"/>
          </c:dLbls>
          <c:cat>
            <c:strRef>
              <c:f>'RESULTATS CHIFFRES'!$C$108:$C$128</c:f>
              <c:strCache>
                <c:ptCount val="21"/>
                <c:pt idx="0">
                  <c:v>POLITIQUE INSTITUTIONNELLE</c:v>
                </c:pt>
                <c:pt idx="1">
                  <c:v>BIENTRAITANCE, PREVENTION ET TRAITEMENT DE LA MALTRAITANCE</c:v>
                </c:pt>
                <c:pt idx="2">
                  <c:v>PLAN D'AMELIORATION CONTINUE</c:v>
                </c:pt>
                <c:pt idx="3">
                  <c:v>ACCUEIL ET ADMISSION</c:v>
                </c:pt>
                <c:pt idx="4">
                  <c:v>DROITS ET LIBERTE</c:v>
                </c:pt>
                <c:pt idx="5">
                  <c:v>RESTAURATION</c:v>
                </c:pt>
                <c:pt idx="6">
                  <c:v>VIE SOCIALE</c:v>
                </c:pt>
                <c:pt idx="7">
                  <c:v>CADRE DE VIE </c:v>
                </c:pt>
                <c:pt idx="8">
                  <c:v>SOUTIEN A L’AUTONOMIE RESTANTE</c:v>
                </c:pt>
                <c:pt idx="9">
                  <c:v>ORGANISATION DES SOINS</c:v>
                </c:pt>
                <c:pt idx="10">
                  <c:v>PREVENTION, AIDES ET SOINS SPECIFIQUES</c:v>
                </c:pt>
                <c:pt idx="11">
                  <c:v>GARANTIR LA CONTINUITE DE LA PRISE EN CHARGE </c:v>
                </c:pt>
                <c:pt idx="12">
                  <c:v>DIVERSIFICATION DES MODES D'ACCUEIL OU DE PRISE EN CHARGE</c:v>
                </c:pt>
                <c:pt idx="13">
                  <c:v>POLITIQUE DE RESSOURCES HUMAINES</c:v>
                </c:pt>
                <c:pt idx="14">
                  <c:v>RECRUTEMENT</c:v>
                </c:pt>
                <c:pt idx="15">
                  <c:v>SUIVI DU PERSONNEL</c:v>
                </c:pt>
                <c:pt idx="16">
                  <c:v>FORMATION</c:v>
                </c:pt>
                <c:pt idx="17">
                  <c:v>INFORMATION</c:v>
                </c:pt>
                <c:pt idx="18">
                  <c:v>OUVERTURE SUR L’EXTERIEUR
- Réseau partenarial</c:v>
                </c:pt>
                <c:pt idx="19">
                  <c:v>- Communication</c:v>
                </c:pt>
                <c:pt idx="20">
                  <c:v>SECURITE ET MAINTENANCE</c:v>
                </c:pt>
              </c:strCache>
            </c:strRef>
          </c:cat>
          <c:val>
            <c:numRef>
              <c:f>'RESULTATS CHIFFRES'!$D$108:$D$128</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16935022"/>
        <c:axId val="18197471"/>
      </c:radarChart>
      <c:catAx>
        <c:axId val="1693502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Arial"/>
                <a:ea typeface="Arial"/>
                <a:cs typeface="Arial"/>
              </a:defRPr>
            </a:pPr>
          </a:p>
        </c:txPr>
        <c:crossAx val="18197471"/>
        <c:crosses val="autoZero"/>
        <c:auto val="0"/>
        <c:lblOffset val="100"/>
        <c:tickLblSkip val="1"/>
        <c:noMultiLvlLbl val="0"/>
      </c:catAx>
      <c:valAx>
        <c:axId val="18197471"/>
        <c:scaling>
          <c:orientation val="minMax"/>
          <c:max val="1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FF0000"/>
                </a:solidFill>
                <a:latin typeface="Arial"/>
                <a:ea typeface="Arial"/>
                <a:cs typeface="Arial"/>
              </a:defRPr>
            </a:pPr>
          </a:p>
        </c:txPr>
        <c:crossAx val="16935022"/>
        <c:crossesAt val="1"/>
        <c:crossBetween val="midCat"/>
        <c:dispUnits/>
        <c:majorUnit val="25"/>
        <c:minorUnit val="5"/>
      </c:valAx>
      <c:spPr>
        <a:gradFill rotWithShape="1">
          <a:gsLst>
            <a:gs pos="0">
              <a:srgbClr val="CCFFCC"/>
            </a:gs>
            <a:gs pos="100000">
              <a:srgbClr val="FFFFFF"/>
            </a:gs>
          </a:gsLst>
          <a:path path="rect">
            <a:fillToRect l="50000" t="50000" r="50000" b="50000"/>
          </a:path>
        </a:gra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solidFill>
                  <a:srgbClr val="000080"/>
                </a:solidFill>
              </a:rPr>
              <a:t>PROJET  DE  VIE  ET  SOINS</a:t>
            </a:r>
          </a:p>
        </c:rich>
      </c:tx>
      <c:layout>
        <c:manualLayout>
          <c:xMode val="factor"/>
          <c:yMode val="factor"/>
          <c:x val="-0.01575"/>
          <c:y val="0"/>
        </c:manualLayout>
      </c:layout>
      <c:spPr>
        <a:solidFill>
          <a:srgbClr val="FFFFFF"/>
        </a:solidFill>
        <a:ln w="38100">
          <a:solidFill>
            <a:srgbClr val="000080"/>
          </a:solidFill>
        </a:ln>
        <a:effectLst>
          <a:outerShdw dist="35921" dir="2700000" algn="br">
            <a:prstClr val="black"/>
          </a:outerShdw>
        </a:effectLst>
      </c:spPr>
    </c:title>
    <c:plotArea>
      <c:layout>
        <c:manualLayout>
          <c:xMode val="edge"/>
          <c:yMode val="edge"/>
          <c:x val="0.2635"/>
          <c:y val="0.1805"/>
          <c:w val="0.463"/>
          <c:h val="0.74375"/>
        </c:manualLayout>
      </c:layout>
      <c:radarChart>
        <c:radarStyle val="marker"/>
        <c:varyColors val="0"/>
        <c:ser>
          <c:idx val="0"/>
          <c:order val="0"/>
          <c:tx>
            <c:strRef>
              <c:f>'RESULTATS CHIFFRES'!$C$131</c:f>
              <c:strCache>
                <c:ptCount val="1"/>
                <c:pt idx="0">
                  <c:v>Vie et Soins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CCFF"/>
              </a:solidFill>
              <a:ln>
                <a:noFill/>
              </a:ln>
            </c:spPr>
          </c:marker>
          <c:dLbls>
            <c:dLbl>
              <c:idx val="3"/>
              <c:layout>
                <c:manualLayout>
                  <c:x val="0"/>
                  <c:y val="0"/>
                </c:manualLayout>
              </c:layout>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25" b="1" i="0" u="none" baseline="0">
                    <a:solidFill>
                      <a:srgbClr val="0000FF"/>
                    </a:solidFill>
                    <a:latin typeface="Arial"/>
                    <a:ea typeface="Arial"/>
                    <a:cs typeface="Arial"/>
                  </a:defRPr>
                </a:pPr>
              </a:p>
            </c:txPr>
            <c:showLegendKey val="0"/>
            <c:showVal val="1"/>
            <c:showBubbleSize val="0"/>
            <c:showCatName val="0"/>
            <c:showSerName val="0"/>
            <c:showPercent val="0"/>
          </c:dLbls>
          <c:cat>
            <c:strRef>
              <c:f>'RESULTATS CHIFFRES'!$C$132:$C$145</c:f>
              <c:strCache>
                <c:ptCount val="14"/>
                <c:pt idx="0">
                  <c:v>ACCUEIL ET ADMISSION</c:v>
                </c:pt>
                <c:pt idx="1">
                  <c:v>DROITS ET LIBERTE</c:v>
                </c:pt>
                <c:pt idx="2">
                  <c:v>RESTAURATION</c:v>
                </c:pt>
                <c:pt idx="3">
                  <c:v>VIE SOCIALE</c:v>
                </c:pt>
                <c:pt idx="4">
                  <c:v>CADRE DE VIE </c:v>
                </c:pt>
                <c:pt idx="5">
                  <c:v>SOUTIEN A L’AUTONOMIE RESTANTE</c:v>
                </c:pt>
                <c:pt idx="6">
                  <c:v>ORGANISATION DES SOINS</c:v>
                </c:pt>
                <c:pt idx="7">
                  <c:v>PREVENTION, AIDES ET SOINS SPECIFIQUES</c:v>
                </c:pt>
                <c:pt idx="8">
                  <c:v>GARANTIR LA CONTINUITE DE LA PRISE EN CHARGE </c:v>
                </c:pt>
                <c:pt idx="9">
                  <c:v>DIVERSIFICATION DES MODES D'ACCUEIL OU DE PRISE EN CHARGE</c:v>
                </c:pt>
                <c:pt idx="10">
                  <c:v>POLITIQUE DE RESSOURCES HUMAINES</c:v>
                </c:pt>
                <c:pt idx="11">
                  <c:v>FORMATION</c:v>
                </c:pt>
                <c:pt idx="12">
                  <c:v>OUVERTURE SUR L’EXTERIEUR
- Réseau partenarial</c:v>
                </c:pt>
                <c:pt idx="13">
                  <c:v>SECURITE ET MAINTENANCE</c:v>
                </c:pt>
              </c:strCache>
            </c:strRef>
          </c:cat>
          <c:val>
            <c:numRef>
              <c:f>'RESULTATS CHIFFRES'!$D$132:$D$145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29559512"/>
        <c:axId val="64709017"/>
      </c:radarChart>
      <c:catAx>
        <c:axId val="2955951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575" b="1" i="0" u="none" baseline="0">
                <a:solidFill>
                  <a:srgbClr val="000000"/>
                </a:solidFill>
                <a:latin typeface="Arial"/>
                <a:ea typeface="Arial"/>
                <a:cs typeface="Arial"/>
              </a:defRPr>
            </a:pPr>
          </a:p>
        </c:txPr>
        <c:crossAx val="64709017"/>
        <c:crosses val="autoZero"/>
        <c:auto val="0"/>
        <c:lblOffset val="100"/>
        <c:tickLblSkip val="1"/>
        <c:noMultiLvlLbl val="0"/>
      </c:catAx>
      <c:valAx>
        <c:axId val="64709017"/>
        <c:scaling>
          <c:orientation val="minMax"/>
          <c:max val="1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FF0000"/>
                </a:solidFill>
                <a:latin typeface="Arial"/>
                <a:ea typeface="Arial"/>
                <a:cs typeface="Arial"/>
              </a:defRPr>
            </a:pPr>
          </a:p>
        </c:txPr>
        <c:crossAx val="29559512"/>
        <c:crossesAt val="1"/>
        <c:crossBetween val="midCat"/>
        <c:dispUnits/>
        <c:majorUnit val="25"/>
        <c:minorUnit val="5"/>
      </c:valAx>
      <c:spPr>
        <a:gradFill rotWithShape="1">
          <a:gsLst>
            <a:gs pos="0">
              <a:srgbClr val="FFFFCC"/>
            </a:gs>
            <a:gs pos="100000">
              <a:srgbClr val="FFFFFF"/>
            </a:gs>
          </a:gsLst>
          <a:path path="rect">
            <a:fillToRect l="50000" t="50000" r="50000" b="50000"/>
          </a:path>
        </a:gradFill>
        <a:ln w="3175">
          <a:noFill/>
        </a:ln>
      </c:spPr>
    </c:plotArea>
    <c:plotVisOnly val="1"/>
    <c:dispBlanksAs val="gap"/>
    <c:showDLblsOverMax val="0"/>
  </c:chart>
  <c:spPr>
    <a:noFill/>
    <a:ln>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solidFill>
                  <a:srgbClr val="000080"/>
                </a:solidFill>
              </a:rPr>
              <a:t>Projets de Management et Vie et Soins</a:t>
            </a:r>
          </a:p>
        </c:rich>
      </c:tx>
      <c:layout>
        <c:manualLayout>
          <c:xMode val="factor"/>
          <c:yMode val="factor"/>
          <c:x val="-0.03125"/>
          <c:y val="0.00175"/>
        </c:manualLayout>
      </c:layout>
      <c:spPr>
        <a:noFill/>
        <a:ln w="25400">
          <a:solidFill>
            <a:srgbClr val="000080"/>
          </a:solidFill>
        </a:ln>
        <a:effectLst>
          <a:outerShdw dist="35921" dir="2700000" algn="br">
            <a:prstClr val="black"/>
          </a:outerShdw>
        </a:effectLst>
      </c:spPr>
    </c:title>
    <c:plotArea>
      <c:layout>
        <c:manualLayout>
          <c:xMode val="edge"/>
          <c:yMode val="edge"/>
          <c:x val="0.00725"/>
          <c:y val="0.1405"/>
          <c:w val="0.9815"/>
          <c:h val="0.72"/>
        </c:manualLayout>
      </c:layout>
      <c:barChart>
        <c:barDir val="col"/>
        <c:grouping val="clustered"/>
        <c:varyColors val="0"/>
        <c:ser>
          <c:idx val="0"/>
          <c:order val="0"/>
          <c:tx>
            <c:strRef>
              <c:f>'RESULTATS CHIFFRES'!$C$107</c:f>
              <c:strCache>
                <c:ptCount val="1"/>
                <c:pt idx="0">
                  <c:v>Management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6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'RESULTATS CHIFFRES'!$C$108:$C$128</c:f>
              <c:strCache>
                <c:ptCount val="21"/>
                <c:pt idx="0">
                  <c:v>POLITIQUE INSTITUTIONNELLE</c:v>
                </c:pt>
                <c:pt idx="1">
                  <c:v>BIENTRAITANCE, PREVENTION ET TRAITEMENT DE LA MALTRAITANCE</c:v>
                </c:pt>
                <c:pt idx="2">
                  <c:v>PLAN D'AMELIORATION CONTINUE</c:v>
                </c:pt>
                <c:pt idx="3">
                  <c:v>ACCUEIL ET ADMISSION</c:v>
                </c:pt>
                <c:pt idx="4">
                  <c:v>DROITS ET LIBERTE</c:v>
                </c:pt>
                <c:pt idx="5">
                  <c:v>RESTAURATION</c:v>
                </c:pt>
                <c:pt idx="6">
                  <c:v>VIE SOCIALE</c:v>
                </c:pt>
                <c:pt idx="7">
                  <c:v>CADRE DE VIE </c:v>
                </c:pt>
                <c:pt idx="8">
                  <c:v>SOUTIEN A L’AUTONOMIE RESTANTE</c:v>
                </c:pt>
                <c:pt idx="9">
                  <c:v>ORGANISATION DES SOINS</c:v>
                </c:pt>
                <c:pt idx="10">
                  <c:v>PREVENTION, AIDES ET SOINS SPECIFIQUES</c:v>
                </c:pt>
                <c:pt idx="11">
                  <c:v>GARANTIR LA CONTINUITE DE LA PRISE EN CHARGE </c:v>
                </c:pt>
                <c:pt idx="12">
                  <c:v>DIVERSIFICATION DES MODES D'ACCUEIL OU DE PRISE EN CHARGE</c:v>
                </c:pt>
                <c:pt idx="13">
                  <c:v>POLITIQUE DE RESSOURCES HUMAINES</c:v>
                </c:pt>
                <c:pt idx="14">
                  <c:v>RECRUTEMENT</c:v>
                </c:pt>
                <c:pt idx="15">
                  <c:v>SUIVI DU PERSONNEL</c:v>
                </c:pt>
                <c:pt idx="16">
                  <c:v>FORMATION</c:v>
                </c:pt>
                <c:pt idx="17">
                  <c:v>INFORMATION</c:v>
                </c:pt>
                <c:pt idx="18">
                  <c:v>OUVERTURE SUR L’EXTERIEUR
- Réseau partenarial</c:v>
                </c:pt>
                <c:pt idx="19">
                  <c:v>- Communication</c:v>
                </c:pt>
                <c:pt idx="20">
                  <c:v>SECURITE ET MAINTENANCE</c:v>
                </c:pt>
              </c:strCache>
            </c:strRef>
          </c:cat>
          <c:val>
            <c:numRef>
              <c:f>'RESULTATS CHIFFRES'!$D$108:$D$128</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'RESULTATS CHIFFRES'!$C$131</c:f>
              <c:strCache>
                <c:ptCount val="1"/>
                <c:pt idx="0">
                  <c:v>Vie et Soins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5400000" anchor="ctr"/>
                <a:lstStyle/>
                <a:p>
                  <a:pPr algn="ctr">
                    <a:defRPr lang="en-US" cap="none" sz="600" b="1" i="0" u="none" baseline="0">
                      <a:solidFill>
                        <a:srgbClr val="000000"/>
                      </a:solidFill>
                      <a:latin typeface="Arial"/>
                      <a:ea typeface="Arial"/>
                      <a:cs typeface="Arial"/>
                    </a:defRPr>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'RESULTATS CHIFFRES'!$C$108:$C$128</c:f>
              <c:strCache>
                <c:ptCount val="21"/>
                <c:pt idx="0">
                  <c:v>POLITIQUE INSTITUTIONNELLE</c:v>
                </c:pt>
                <c:pt idx="1">
                  <c:v>BIENTRAITANCE, PREVENTION ET TRAITEMENT DE LA MALTRAITANCE</c:v>
                </c:pt>
                <c:pt idx="2">
                  <c:v>PLAN D'AMELIORATION CONTINUE</c:v>
                </c:pt>
                <c:pt idx="3">
                  <c:v>ACCUEIL ET ADMISSION</c:v>
                </c:pt>
                <c:pt idx="4">
                  <c:v>DROITS ET LIBERTE</c:v>
                </c:pt>
                <c:pt idx="5">
                  <c:v>RESTAURATION</c:v>
                </c:pt>
                <c:pt idx="6">
                  <c:v>VIE SOCIALE</c:v>
                </c:pt>
                <c:pt idx="7">
                  <c:v>CADRE DE VIE </c:v>
                </c:pt>
                <c:pt idx="8">
                  <c:v>SOUTIEN A L’AUTONOMIE RESTANTE</c:v>
                </c:pt>
                <c:pt idx="9">
                  <c:v>ORGANISATION DES SOINS</c:v>
                </c:pt>
                <c:pt idx="10">
                  <c:v>PREVENTION, AIDES ET SOINS SPECIFIQUES</c:v>
                </c:pt>
                <c:pt idx="11">
                  <c:v>GARANTIR LA CONTINUITE DE LA PRISE EN CHARGE </c:v>
                </c:pt>
                <c:pt idx="12">
                  <c:v>DIVERSIFICATION DES MODES D'ACCUEIL OU DE PRISE EN CHARGE</c:v>
                </c:pt>
                <c:pt idx="13">
                  <c:v>POLITIQUE DE RESSOURCES HUMAINES</c:v>
                </c:pt>
                <c:pt idx="14">
                  <c:v>RECRUTEMENT</c:v>
                </c:pt>
                <c:pt idx="15">
                  <c:v>SUIVI DU PERSONNEL</c:v>
                </c:pt>
                <c:pt idx="16">
                  <c:v>FORMATION</c:v>
                </c:pt>
                <c:pt idx="17">
                  <c:v>INFORMATION</c:v>
                </c:pt>
                <c:pt idx="18">
                  <c:v>OUVERTURE SUR L’EXTERIEUR
- Réseau partenarial</c:v>
                </c:pt>
                <c:pt idx="19">
                  <c:v>- Communication</c:v>
                </c:pt>
                <c:pt idx="20">
                  <c:v>SECURITE ET MAINTENANCE</c:v>
                </c:pt>
              </c:strCache>
            </c:strRef>
          </c:cat>
          <c:val>
            <c:numRef>
              <c:f>'RESULTATS CHIFFRES'!$E$108:$E$128</c:f>
              <c:numCache>
                <c:ptCount val="21"/>
                <c:pt idx="3">
                  <c:v>0</c:v>
                </c:pt>
                <c:pt idx="4">
                  <c:v>0</c:v>
                </c:pt>
                <c:pt idx="5">
                  <c:v>0</c:v>
                </c:pt>
                <c:pt idx="6">
                  <c:v>0</c:v>
                </c:pt>
                <c:pt idx="7">
                  <c:v>0</c:v>
                </c:pt>
                <c:pt idx="8">
                  <c:v>0</c:v>
                </c:pt>
                <c:pt idx="9">
                  <c:v>0</c:v>
                </c:pt>
                <c:pt idx="10">
                  <c:v>0</c:v>
                </c:pt>
                <c:pt idx="11">
                  <c:v>0</c:v>
                </c:pt>
                <c:pt idx="12">
                  <c:v>0</c:v>
                </c:pt>
                <c:pt idx="13">
                  <c:v>0</c:v>
                </c:pt>
                <c:pt idx="16">
                  <c:v>0</c:v>
                </c:pt>
                <c:pt idx="18">
                  <c:v>0</c:v>
                </c:pt>
                <c:pt idx="20">
                  <c:v>0</c:v>
                </c:pt>
              </c:numCache>
            </c:numRef>
          </c:val>
        </c:ser>
        <c:axId val="45510242"/>
        <c:axId val="6938995"/>
      </c:barChart>
      <c:catAx>
        <c:axId val="45510242"/>
        <c:scaling>
          <c:orientation val="minMax"/>
        </c:scaling>
        <c:axPos val="b"/>
        <c:delete val="0"/>
        <c:numFmt formatCode="General" sourceLinked="1"/>
        <c:majorTickMark val="cross"/>
        <c:minorTickMark val="none"/>
        <c:tickLblPos val="low"/>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6938995"/>
        <c:crosses val="autoZero"/>
        <c:auto val="1"/>
        <c:lblOffset val="100"/>
        <c:tickLblSkip val="1"/>
        <c:noMultiLvlLbl val="0"/>
      </c:catAx>
      <c:valAx>
        <c:axId val="6938995"/>
        <c:scaling>
          <c:orientation val="minMax"/>
          <c:max val="100"/>
        </c:scaling>
        <c:axPos val="l"/>
        <c:majorGridlines>
          <c:spPr>
            <a:ln w="3175">
              <a:solidFill>
                <a:srgbClr val="000000"/>
              </a:solidFill>
            </a:ln>
          </c:spPr>
        </c:majorGridlines>
        <c:delete val="0"/>
        <c:numFmt formatCode="General" sourceLinked="1"/>
        <c:majorTickMark val="out"/>
        <c:minorTickMark val="in"/>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45510242"/>
        <c:crossesAt val="1"/>
        <c:crossBetween val="between"/>
        <c:dispUnits/>
        <c:majorUnit val="25"/>
        <c:minorUnit val="5"/>
      </c:valAx>
      <c:spPr>
        <a:gradFill rotWithShape="1">
          <a:gsLst>
            <a:gs pos="0">
              <a:srgbClr val="FFFF99"/>
            </a:gs>
            <a:gs pos="100000">
              <a:srgbClr val="FFCC99"/>
            </a:gs>
          </a:gsLst>
          <a:path path="rect">
            <a:fillToRect l="50000" t="50000" r="50000" b="50000"/>
          </a:path>
        </a:gradFill>
        <a:ln w="12700">
          <a:solidFill>
            <a:srgbClr val="808080"/>
          </a:solidFill>
        </a:ln>
      </c:spPr>
    </c:plotArea>
    <c:legend>
      <c:legendPos val="b"/>
      <c:layout>
        <c:manualLayout>
          <c:xMode val="edge"/>
          <c:yMode val="edge"/>
          <c:x val="0.1885"/>
          <c:y val="0.91925"/>
          <c:w val="0.14575"/>
          <c:h val="0.0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23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360" verticalDpi="360" orientation="landscape" paperSize="9"/>
  <headerFooter>
    <oddFooter>&amp;LRéférentiel VERONIQUE
Version Janvier 2011&amp;RPage &amp;P/&amp;N</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300" verticalDpi="300" orientation="landscape" paperSize="9"/>
  <headerFooter>
    <oddFooter>&amp;LRéférentiel VERONIQUE
Version Janvier 2011 &amp;RPage &amp;P/&amp;N</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300" verticalDpi="300" orientation="landscape" paperSize="9"/>
  <headerFooter>
    <oddFooter>&amp;LRéférentiel VERONIQUE
Version Janvier 2011&amp;RPage &amp;P/&amp;N</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300" verticalDpi="300" orientation="landscape" paperSize="9"/>
  <headerFooter>
    <oddFooter>&amp;LRéférentiel VERONIQUE
Version Janvier 2011&amp;RPage &amp;P/&amp;N</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0.349</cdr:x>
      <cdr:y>0.464</cdr:y>
    </cdr:from>
    <cdr:to>
      <cdr:x>0.4875</cdr:x>
      <cdr:y>0.5415</cdr:y>
    </cdr:to>
    <cdr:sp>
      <cdr:nvSpPr>
        <cdr:cNvPr id="1" name="Text Box 2"/>
        <cdr:cNvSpPr txBox="1">
          <a:spLocks noChangeArrowheads="1"/>
        </cdr:cNvSpPr>
      </cdr:nvSpPr>
      <cdr:spPr>
        <a:xfrm>
          <a:off x="3219450" y="2667000"/>
          <a:ext cx="1276350" cy="447675"/>
        </a:xfrm>
        <a:prstGeom prst="rect">
          <a:avLst/>
        </a:prstGeom>
        <a:noFill/>
        <a:ln w="9525" cmpd="sng">
          <a:noFill/>
        </a:ln>
      </cdr:spPr>
      <cdr:txBody>
        <a:bodyPr vertOverflow="clip" wrap="square" lIns="36576" tIns="32004" rIns="0" bIns="0"/>
        <a:p>
          <a:pPr algn="l">
            <a:defRPr/>
          </a:pPr>
          <a:r>
            <a:rPr lang="en-US" cap="none" sz="1600" b="0" i="0" u="none" baseline="0">
              <a:solidFill>
                <a:srgbClr val="000000"/>
              </a:solidFill>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832256400" y="83225640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0.2445</cdr:x>
      <cdr:y>0.019</cdr:y>
    </cdr:from>
    <cdr:to>
      <cdr:x>0.2485</cdr:x>
      <cdr:y>0.1285</cdr:y>
    </cdr:to>
    <cdr:sp>
      <cdr:nvSpPr>
        <cdr:cNvPr id="1" name="Text Box 2"/>
        <cdr:cNvSpPr txBox="1">
          <a:spLocks noChangeArrowheads="1"/>
        </cdr:cNvSpPr>
      </cdr:nvSpPr>
      <cdr:spPr>
        <a:xfrm>
          <a:off x="2257425" y="104775"/>
          <a:ext cx="38100" cy="628650"/>
        </a:xfrm>
        <a:prstGeom prst="rect">
          <a:avLst/>
        </a:prstGeom>
        <a:noFill/>
        <a:ln w="9525" cmpd="sng">
          <a:noFill/>
        </a:ln>
      </cdr:spPr>
      <cdr:txBody>
        <a:bodyPr vertOverflow="clip" wrap="square" lIns="36576" tIns="41148" rIns="0" bIns="0">
          <a:spAutoFit/>
        </a:bodyPr>
        <a:p>
          <a:pPr algn="l">
            <a:defRPr/>
          </a:pPr>
          <a:r>
            <a:rPr lang="en-US" cap="none" sz="2000" b="1" i="0" u="none" baseline="0">
              <a:solidFill>
                <a:srgbClr val="000000"/>
              </a:solidFill>
              <a:latin typeface="Arial"/>
              <a:ea typeface="Arial"/>
              <a:cs typeface="Arial"/>
            </a:rPr>
            <a:t/>
          </a:r>
        </a:p>
      </cdr:txBody>
    </cdr:sp>
  </cdr:relSizeAnchor>
  <cdr:relSizeAnchor xmlns:cdr="http://schemas.openxmlformats.org/drawingml/2006/chartDrawing">
    <cdr:from>
      <cdr:x>0.47175</cdr:x>
      <cdr:y>0.62025</cdr:y>
    </cdr:from>
    <cdr:to>
      <cdr:x>0.47625</cdr:x>
      <cdr:y>0.68</cdr:y>
    </cdr:to>
    <cdr:sp>
      <cdr:nvSpPr>
        <cdr:cNvPr id="2" name="Text Box 3"/>
        <cdr:cNvSpPr txBox="1">
          <a:spLocks noChangeArrowheads="1"/>
        </cdr:cNvSpPr>
      </cdr:nvSpPr>
      <cdr:spPr>
        <a:xfrm>
          <a:off x="4352925" y="3562350"/>
          <a:ext cx="38100" cy="342900"/>
        </a:xfrm>
        <a:prstGeom prst="rect">
          <a:avLst/>
        </a:prstGeom>
        <a:noFill/>
        <a:ln w="1" cmpd="sng">
          <a:noFill/>
        </a:ln>
      </cdr:spPr>
      <cdr:txBody>
        <a:bodyPr vertOverflow="clip" wrap="square" lIns="18288" tIns="22860" rIns="18288" bIns="22860" anchor="ctr">
          <a:spAutoFit/>
        </a:bodyPr>
        <a:p>
          <a:pPr algn="ctr">
            <a:defRPr/>
          </a:pPr>
          <a:r>
            <a:rPr lang="en-US" cap="none" sz="1000" b="0" i="0" u="none" baseline="0">
              <a:solidFill>
                <a:srgbClr val="000000"/>
              </a:solidFill>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832256400" y="83225640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832256400" y="83225640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832256400" y="83225640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85725</xdr:rowOff>
    </xdr:from>
    <xdr:to>
      <xdr:col>2</xdr:col>
      <xdr:colOff>171450</xdr:colOff>
      <xdr:row>9</xdr:row>
      <xdr:rowOff>66675</xdr:rowOff>
    </xdr:to>
    <xdr:sp>
      <xdr:nvSpPr>
        <xdr:cNvPr id="1" name="Oval 1"/>
        <xdr:cNvSpPr>
          <a:spLocks/>
        </xdr:cNvSpPr>
      </xdr:nvSpPr>
      <xdr:spPr>
        <a:xfrm>
          <a:off x="76200" y="1190625"/>
          <a:ext cx="1619250" cy="1104900"/>
        </a:xfrm>
        <a:prstGeom prst="ellipse">
          <a:avLst/>
        </a:prstGeom>
        <a:solidFill>
          <a:srgbClr val="FFFFFF"/>
        </a:solidFill>
        <a:ln w="63500" cmpd="thickThin">
          <a:solidFill>
            <a:srgbClr val="8064A2"/>
          </a:solidFill>
          <a:headEnd type="none"/>
          <a:tailEnd type="none"/>
        </a:ln>
      </xdr:spPr>
      <xdr:txBody>
        <a:bodyPr vertOverflow="clip" wrap="square"/>
        <a:p>
          <a:pPr algn="ctr">
            <a:defRPr/>
          </a:pPr>
          <a:r>
            <a:rPr lang="en-US" cap="none" sz="1200" b="0" i="0" u="none" baseline="0">
              <a:solidFill>
                <a:srgbClr val="000000"/>
              </a:solidFill>
            </a:rPr>
            <a:t>Entrée du résident dans l’établissement</a:t>
          </a:r>
        </a:p>
      </xdr:txBody>
    </xdr:sp>
    <xdr:clientData/>
  </xdr:twoCellAnchor>
  <xdr:twoCellAnchor editAs="oneCell">
    <xdr:from>
      <xdr:col>0</xdr:col>
      <xdr:colOff>0</xdr:colOff>
      <xdr:row>9</xdr:row>
      <xdr:rowOff>152400</xdr:rowOff>
    </xdr:from>
    <xdr:to>
      <xdr:col>7</xdr:col>
      <xdr:colOff>438150</xdr:colOff>
      <xdr:row>62</xdr:row>
      <xdr:rowOff>123825</xdr:rowOff>
    </xdr:to>
    <xdr:pic>
      <xdr:nvPicPr>
        <xdr:cNvPr id="2" name="Diagramme 2"/>
        <xdr:cNvPicPr preferRelativeResize="1">
          <a:picLocks noChangeAspect="0"/>
        </xdr:cNvPicPr>
      </xdr:nvPicPr>
      <xdr:blipFill>
        <a:blip r:embed="rId1"/>
        <a:stretch>
          <a:fillRect/>
        </a:stretch>
      </xdr:blipFill>
      <xdr:spPr>
        <a:xfrm>
          <a:off x="0" y="2381250"/>
          <a:ext cx="5772150" cy="855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B12"/>
  <sheetViews>
    <sheetView zoomScalePageLayoutView="0" workbookViewId="0" topLeftCell="A1">
      <selection activeCell="C12" sqref="C12"/>
    </sheetView>
  </sheetViews>
  <sheetFormatPr defaultColWidth="11.421875" defaultRowHeight="12.75"/>
  <cols>
    <col min="1" max="1" width="1.57421875" style="0" customWidth="1"/>
    <col min="2" max="2" width="5.7109375" style="0" customWidth="1"/>
    <col min="3" max="3" width="52.00390625" style="0" customWidth="1"/>
    <col min="4" max="4" width="48.57421875" style="0" customWidth="1"/>
    <col min="5" max="5" width="50.7109375" style="0" customWidth="1"/>
  </cols>
  <sheetData>
    <row r="1" spans="1:28" s="237" customFormat="1" ht="35.25" thickBot="1" thickTop="1">
      <c r="A1" s="235"/>
      <c r="B1" s="236"/>
      <c r="C1" s="236"/>
      <c r="D1" s="674" t="s">
        <v>204</v>
      </c>
      <c r="E1" s="675"/>
      <c r="F1" s="236"/>
      <c r="G1" s="236"/>
      <c r="H1" s="236"/>
      <c r="I1" s="236"/>
      <c r="J1" s="236"/>
      <c r="K1" s="236"/>
      <c r="L1" s="100"/>
      <c r="M1" s="100"/>
      <c r="N1" s="100"/>
      <c r="O1" s="100"/>
      <c r="P1" s="100"/>
      <c r="Q1" s="100"/>
      <c r="R1" s="100"/>
      <c r="S1" s="100"/>
      <c r="T1" s="100"/>
      <c r="U1" s="100"/>
      <c r="V1" s="100"/>
      <c r="W1" s="100"/>
      <c r="X1" s="100"/>
      <c r="Y1" s="100"/>
      <c r="Z1" s="100"/>
      <c r="AA1" s="646"/>
      <c r="AB1" s="100"/>
    </row>
    <row r="2" spans="1:28" s="237" customFormat="1" ht="35.25" customHeight="1" thickTop="1">
      <c r="A2" s="235"/>
      <c r="B2" s="609" t="s">
        <v>272</v>
      </c>
      <c r="C2" s="101"/>
      <c r="D2" s="676" t="s">
        <v>733</v>
      </c>
      <c r="E2" s="677"/>
      <c r="F2" s="101"/>
      <c r="G2" s="101"/>
      <c r="H2" s="101"/>
      <c r="I2" s="101"/>
      <c r="J2" s="101"/>
      <c r="K2" s="101"/>
      <c r="L2" s="101"/>
      <c r="M2" s="101"/>
      <c r="N2" s="101"/>
      <c r="O2" s="101"/>
      <c r="P2" s="101"/>
      <c r="Q2" s="101"/>
      <c r="R2" s="101"/>
      <c r="S2" s="101"/>
      <c r="T2" s="101"/>
      <c r="U2" s="101"/>
      <c r="V2" s="101"/>
      <c r="W2" s="101"/>
      <c r="X2" s="101"/>
      <c r="Y2" s="101"/>
      <c r="Z2" s="101"/>
      <c r="AA2" s="647"/>
      <c r="AB2" s="101"/>
    </row>
    <row r="3" spans="1:28" s="237" customFormat="1" ht="24.75" customHeight="1" thickBot="1">
      <c r="A3" s="235"/>
      <c r="B3" s="678"/>
      <c r="C3" s="679"/>
      <c r="D3" s="679"/>
      <c r="E3" s="241"/>
      <c r="F3" s="104"/>
      <c r="G3" s="104"/>
      <c r="H3" s="104"/>
      <c r="I3" s="104"/>
      <c r="J3" s="104"/>
      <c r="K3" s="104"/>
      <c r="L3" s="242"/>
      <c r="M3" s="104"/>
      <c r="N3" s="104"/>
      <c r="O3" s="104"/>
      <c r="P3" s="104"/>
      <c r="Q3" s="104"/>
      <c r="R3" s="104"/>
      <c r="S3" s="102"/>
      <c r="T3" s="243"/>
      <c r="U3" s="232"/>
      <c r="V3" s="244"/>
      <c r="W3" s="245"/>
      <c r="X3" s="244"/>
      <c r="Y3" s="51"/>
      <c r="Z3" s="102"/>
      <c r="AA3" s="648"/>
      <c r="AB3" s="102"/>
    </row>
    <row r="4" spans="1:28" s="237" customFormat="1" ht="34.5" thickTop="1">
      <c r="A4" s="235"/>
      <c r="B4" s="239"/>
      <c r="C4" s="246"/>
      <c r="D4" s="247" t="s">
        <v>467</v>
      </c>
      <c r="E4" s="248" t="s">
        <v>514</v>
      </c>
      <c r="F4" s="104"/>
      <c r="G4" s="104"/>
      <c r="H4" s="104"/>
      <c r="I4" s="104"/>
      <c r="J4" s="104"/>
      <c r="K4" s="104"/>
      <c r="L4" s="242"/>
      <c r="M4" s="104"/>
      <c r="N4" s="104"/>
      <c r="O4" s="104"/>
      <c r="P4" s="104"/>
      <c r="Q4" s="104"/>
      <c r="R4" s="104"/>
      <c r="S4" s="102"/>
      <c r="T4" s="243"/>
      <c r="U4" s="232"/>
      <c r="V4" s="244"/>
      <c r="W4" s="245"/>
      <c r="X4" s="244"/>
      <c r="Y4" s="51"/>
      <c r="Z4" s="102"/>
      <c r="AA4" s="648"/>
      <c r="AB4" s="102"/>
    </row>
    <row r="5" spans="1:28" s="237" customFormat="1" ht="33.75">
      <c r="A5" s="235"/>
      <c r="B5" s="239"/>
      <c r="C5" s="246"/>
      <c r="D5" s="247" t="s">
        <v>438</v>
      </c>
      <c r="E5" s="248" t="s">
        <v>515</v>
      </c>
      <c r="F5" s="104"/>
      <c r="G5" s="104"/>
      <c r="H5" s="104"/>
      <c r="I5" s="104"/>
      <c r="J5" s="104"/>
      <c r="K5" s="104"/>
      <c r="L5" s="242"/>
      <c r="M5" s="104"/>
      <c r="N5" s="104"/>
      <c r="O5" s="104"/>
      <c r="P5" s="104"/>
      <c r="Q5" s="104"/>
      <c r="R5" s="104"/>
      <c r="S5" s="102"/>
      <c r="T5" s="243"/>
      <c r="U5" s="232"/>
      <c r="V5" s="244"/>
      <c r="W5" s="245"/>
      <c r="X5" s="244"/>
      <c r="Y5" s="51"/>
      <c r="Z5" s="102"/>
      <c r="AA5" s="648"/>
      <c r="AB5" s="102"/>
    </row>
    <row r="6" spans="1:28" s="237" customFormat="1" ht="33.75">
      <c r="A6" s="235"/>
      <c r="B6" s="239"/>
      <c r="C6" s="246"/>
      <c r="D6" s="247" t="s">
        <v>508</v>
      </c>
      <c r="E6" s="248" t="s">
        <v>516</v>
      </c>
      <c r="F6" s="104"/>
      <c r="G6" s="104"/>
      <c r="H6" s="104"/>
      <c r="I6" s="104"/>
      <c r="J6" s="104"/>
      <c r="K6" s="104"/>
      <c r="L6" s="242"/>
      <c r="M6" s="104"/>
      <c r="N6" s="104"/>
      <c r="O6" s="104"/>
      <c r="P6" s="104"/>
      <c r="Q6" s="104"/>
      <c r="R6" s="104"/>
      <c r="S6" s="102"/>
      <c r="T6" s="243"/>
      <c r="U6" s="232"/>
      <c r="V6" s="244"/>
      <c r="W6" s="245"/>
      <c r="X6" s="244"/>
      <c r="Y6" s="51"/>
      <c r="Z6" s="102"/>
      <c r="AA6" s="648"/>
      <c r="AB6" s="102"/>
    </row>
    <row r="7" spans="1:28" s="237" customFormat="1" ht="33.75">
      <c r="A7" s="235"/>
      <c r="B7" s="239"/>
      <c r="C7" s="246"/>
      <c r="D7" s="247" t="s">
        <v>509</v>
      </c>
      <c r="E7" s="248" t="s">
        <v>517</v>
      </c>
      <c r="F7" s="104"/>
      <c r="G7" s="104"/>
      <c r="H7" s="104"/>
      <c r="I7" s="104"/>
      <c r="J7" s="104"/>
      <c r="K7" s="104"/>
      <c r="L7" s="242"/>
      <c r="M7" s="104"/>
      <c r="N7" s="104"/>
      <c r="O7" s="104"/>
      <c r="P7" s="104"/>
      <c r="Q7" s="104"/>
      <c r="R7" s="104"/>
      <c r="S7" s="102"/>
      <c r="T7" s="243"/>
      <c r="U7" s="232"/>
      <c r="V7" s="244"/>
      <c r="W7" s="245"/>
      <c r="X7" s="244"/>
      <c r="Y7" s="51"/>
      <c r="Z7" s="102"/>
      <c r="AA7" s="648"/>
      <c r="AB7" s="102"/>
    </row>
    <row r="8" spans="1:28" s="237" customFormat="1" ht="33.75">
      <c r="A8" s="235"/>
      <c r="B8" s="239"/>
      <c r="C8" s="246"/>
      <c r="D8" s="247" t="s">
        <v>510</v>
      </c>
      <c r="E8" s="248" t="s">
        <v>518</v>
      </c>
      <c r="F8" s="104"/>
      <c r="G8" s="104"/>
      <c r="H8" s="104"/>
      <c r="I8" s="104"/>
      <c r="J8" s="104"/>
      <c r="K8" s="104"/>
      <c r="L8" s="242"/>
      <c r="M8" s="104"/>
      <c r="N8" s="104"/>
      <c r="O8" s="104"/>
      <c r="P8" s="104"/>
      <c r="Q8" s="104"/>
      <c r="R8" s="104"/>
      <c r="S8" s="102"/>
      <c r="T8" s="243"/>
      <c r="U8" s="232"/>
      <c r="V8" s="244"/>
      <c r="W8" s="245"/>
      <c r="X8" s="244"/>
      <c r="Y8" s="51"/>
      <c r="Z8" s="102"/>
      <c r="AA8" s="648"/>
      <c r="AB8" s="102"/>
    </row>
    <row r="9" spans="1:28" s="237" customFormat="1" ht="33.75">
      <c r="A9" s="235"/>
      <c r="B9" s="239"/>
      <c r="C9" s="246"/>
      <c r="D9" s="247" t="s">
        <v>511</v>
      </c>
      <c r="E9" s="248" t="s">
        <v>519</v>
      </c>
      <c r="F9" s="104"/>
      <c r="G9" s="104"/>
      <c r="H9" s="104"/>
      <c r="I9" s="104"/>
      <c r="J9" s="104"/>
      <c r="K9" s="104"/>
      <c r="L9" s="242"/>
      <c r="M9" s="104"/>
      <c r="N9" s="104"/>
      <c r="O9" s="104"/>
      <c r="P9" s="104"/>
      <c r="Q9" s="104"/>
      <c r="R9" s="104"/>
      <c r="S9" s="102"/>
      <c r="T9" s="243"/>
      <c r="U9" s="232"/>
      <c r="V9" s="244"/>
      <c r="W9" s="245"/>
      <c r="X9" s="244"/>
      <c r="Y9" s="51"/>
      <c r="Z9" s="102"/>
      <c r="AA9" s="648"/>
      <c r="AB9" s="102"/>
    </row>
    <row r="10" spans="1:28" s="237" customFormat="1" ht="33.75">
      <c r="A10" s="235"/>
      <c r="B10" s="239"/>
      <c r="C10" s="246"/>
      <c r="D10" s="247" t="s">
        <v>512</v>
      </c>
      <c r="E10" s="248" t="s">
        <v>520</v>
      </c>
      <c r="F10" s="104"/>
      <c r="G10" s="104"/>
      <c r="H10" s="104"/>
      <c r="I10" s="104"/>
      <c r="J10" s="104"/>
      <c r="K10" s="104"/>
      <c r="L10" s="242"/>
      <c r="M10" s="104"/>
      <c r="N10" s="104"/>
      <c r="O10" s="104"/>
      <c r="P10" s="104"/>
      <c r="Q10" s="104"/>
      <c r="R10" s="104"/>
      <c r="S10" s="102"/>
      <c r="T10" s="243"/>
      <c r="U10" s="232"/>
      <c r="V10" s="244"/>
      <c r="W10" s="245"/>
      <c r="X10" s="244"/>
      <c r="Y10" s="51"/>
      <c r="Z10" s="102"/>
      <c r="AA10" s="648"/>
      <c r="AB10" s="102"/>
    </row>
    <row r="11" spans="1:28" s="237" customFormat="1" ht="33.75">
      <c r="A11" s="235"/>
      <c r="B11" s="239"/>
      <c r="C11" s="246"/>
      <c r="D11" s="247" t="s">
        <v>513</v>
      </c>
      <c r="E11" s="248" t="s">
        <v>521</v>
      </c>
      <c r="F11" s="104"/>
      <c r="G11" s="104"/>
      <c r="H11" s="104"/>
      <c r="I11" s="104"/>
      <c r="J11" s="104"/>
      <c r="K11" s="104"/>
      <c r="L11" s="242"/>
      <c r="M11" s="104"/>
      <c r="N11" s="104"/>
      <c r="O11" s="104"/>
      <c r="P11" s="104"/>
      <c r="Q11" s="104"/>
      <c r="R11" s="104"/>
      <c r="S11" s="102"/>
      <c r="T11" s="243"/>
      <c r="U11" s="232"/>
      <c r="V11" s="244"/>
      <c r="W11" s="245"/>
      <c r="X11" s="244"/>
      <c r="Y11" s="51"/>
      <c r="Z11" s="102"/>
      <c r="AA11" s="648"/>
      <c r="AB11" s="102"/>
    </row>
    <row r="12" spans="1:28" s="237" customFormat="1" ht="33.75">
      <c r="A12" s="235"/>
      <c r="B12" s="239"/>
      <c r="C12" s="246"/>
      <c r="D12" s="247" t="s">
        <v>438</v>
      </c>
      <c r="E12" s="248" t="s">
        <v>522</v>
      </c>
      <c r="F12" s="104"/>
      <c r="G12" s="104"/>
      <c r="H12" s="104"/>
      <c r="I12" s="104"/>
      <c r="J12" s="104"/>
      <c r="K12" s="104"/>
      <c r="L12" s="242"/>
      <c r="M12" s="104"/>
      <c r="N12" s="104"/>
      <c r="O12" s="104"/>
      <c r="P12" s="104"/>
      <c r="Q12" s="104"/>
      <c r="R12" s="104"/>
      <c r="S12" s="102"/>
      <c r="T12" s="243"/>
      <c r="U12" s="232"/>
      <c r="V12" s="244"/>
      <c r="W12" s="245"/>
      <c r="X12" s="244"/>
      <c r="Y12" s="51"/>
      <c r="Z12" s="102"/>
      <c r="AA12" s="648"/>
      <c r="AB12" s="102"/>
    </row>
  </sheetData>
  <sheetProtection/>
  <mergeCells count="3">
    <mergeCell ref="D1:E1"/>
    <mergeCell ref="D2:E2"/>
    <mergeCell ref="B3:D3"/>
  </mergeCells>
  <printOptions/>
  <pageMargins left="0.7" right="0.7" top="0.75" bottom="0.75" header="0.3" footer="0.3"/>
  <pageSetup fitToHeight="1" fitToWidth="1" horizontalDpi="600" verticalDpi="600" orientation="landscape" paperSize="9" scale="84" r:id="rId1"/>
</worksheet>
</file>

<file path=xl/worksheets/sheet10.xml><?xml version="1.0" encoding="utf-8"?>
<worksheet xmlns="http://schemas.openxmlformats.org/spreadsheetml/2006/main" xmlns:r="http://schemas.openxmlformats.org/officeDocument/2006/relationships">
  <dimension ref="A1:E66"/>
  <sheetViews>
    <sheetView workbookViewId="0" topLeftCell="A1">
      <selection activeCell="F81" sqref="F81"/>
    </sheetView>
  </sheetViews>
  <sheetFormatPr defaultColWidth="11.421875" defaultRowHeight="12.75"/>
  <cols>
    <col min="1" max="1" width="27.421875" style="0" customWidth="1"/>
    <col min="2" max="2" width="24.8515625" style="0" customWidth="1"/>
    <col min="3" max="3" width="31.57421875" style="0" customWidth="1"/>
    <col min="4" max="4" width="19.00390625" style="0" customWidth="1"/>
    <col min="5" max="5" width="29.421875" style="0" customWidth="1"/>
  </cols>
  <sheetData>
    <row r="1" spans="1:5" ht="21.75" thickBot="1" thickTop="1">
      <c r="A1" s="768" t="s">
        <v>568</v>
      </c>
      <c r="B1" s="769"/>
      <c r="C1" s="769"/>
      <c r="D1" s="769"/>
      <c r="E1" s="770"/>
    </row>
    <row r="2" ht="15.75" thickTop="1">
      <c r="A2" s="26"/>
    </row>
    <row r="3" ht="15">
      <c r="A3" s="26"/>
    </row>
    <row r="4" ht="15.75">
      <c r="A4" s="635" t="s">
        <v>569</v>
      </c>
    </row>
    <row r="5" ht="15.75">
      <c r="A5" s="34"/>
    </row>
    <row r="6" ht="15.75">
      <c r="A6" s="636" t="s">
        <v>570</v>
      </c>
    </row>
    <row r="7" ht="15">
      <c r="A7" s="26"/>
    </row>
    <row r="8" ht="15.75">
      <c r="A8" s="637" t="s">
        <v>571</v>
      </c>
    </row>
    <row r="9" ht="15.75">
      <c r="A9" s="637" t="s">
        <v>572</v>
      </c>
    </row>
    <row r="10" ht="15.75">
      <c r="A10" s="637" t="s">
        <v>573</v>
      </c>
    </row>
    <row r="11" ht="15.75">
      <c r="A11" s="637" t="s">
        <v>574</v>
      </c>
    </row>
    <row r="12" ht="15.75">
      <c r="A12" s="637" t="s">
        <v>575</v>
      </c>
    </row>
    <row r="13" spans="1:5" ht="30" customHeight="1">
      <c r="A13" s="775" t="s">
        <v>576</v>
      </c>
      <c r="B13" s="775"/>
      <c r="C13" s="775"/>
      <c r="D13" s="775"/>
      <c r="E13" s="775"/>
    </row>
    <row r="14" ht="15">
      <c r="A14" s="26"/>
    </row>
    <row r="15" ht="15">
      <c r="A15" s="26"/>
    </row>
    <row r="16" ht="15.75">
      <c r="A16" s="636" t="s">
        <v>577</v>
      </c>
    </row>
    <row r="17" ht="15.75">
      <c r="A17" s="637" t="s">
        <v>578</v>
      </c>
    </row>
    <row r="18" ht="15.75">
      <c r="A18" s="637" t="s">
        <v>579</v>
      </c>
    </row>
    <row r="19" ht="15.75">
      <c r="A19" s="637" t="s">
        <v>580</v>
      </c>
    </row>
    <row r="20" ht="15">
      <c r="A20" s="26"/>
    </row>
    <row r="21" ht="15.75">
      <c r="A21" s="637" t="s">
        <v>581</v>
      </c>
    </row>
    <row r="22" ht="15.75">
      <c r="A22" s="637" t="s">
        <v>582</v>
      </c>
    </row>
    <row r="23" ht="15.75">
      <c r="A23" s="637" t="s">
        <v>583</v>
      </c>
    </row>
    <row r="24" ht="15.75">
      <c r="A24" s="637" t="s">
        <v>584</v>
      </c>
    </row>
    <row r="25" ht="15.75">
      <c r="A25" s="637" t="s">
        <v>585</v>
      </c>
    </row>
    <row r="26" ht="15.75">
      <c r="A26" s="637" t="s">
        <v>586</v>
      </c>
    </row>
    <row r="27" ht="15">
      <c r="A27" s="26"/>
    </row>
    <row r="28" ht="15.75">
      <c r="A28" s="636" t="s">
        <v>587</v>
      </c>
    </row>
    <row r="29" ht="15.75">
      <c r="A29" s="637" t="s">
        <v>588</v>
      </c>
    </row>
    <row r="30" ht="15.75">
      <c r="A30" s="34"/>
    </row>
    <row r="31" ht="15.75">
      <c r="A31" s="636" t="s">
        <v>589</v>
      </c>
    </row>
    <row r="32" ht="15.75">
      <c r="A32" s="637" t="s">
        <v>590</v>
      </c>
    </row>
    <row r="33" ht="15.75">
      <c r="A33" s="637" t="s">
        <v>591</v>
      </c>
    </row>
    <row r="34" ht="15.75">
      <c r="A34" s="637"/>
    </row>
    <row r="36" ht="16.5" thickBot="1">
      <c r="A36" s="635" t="s">
        <v>601</v>
      </c>
    </row>
    <row r="37" spans="1:5" ht="46.5" thickBot="1" thickTop="1">
      <c r="A37" s="638"/>
      <c r="B37" s="643" t="s">
        <v>592</v>
      </c>
      <c r="C37" s="644" t="s">
        <v>593</v>
      </c>
      <c r="D37" s="644" t="s">
        <v>594</v>
      </c>
      <c r="E37" s="643" t="s">
        <v>595</v>
      </c>
    </row>
    <row r="38" spans="1:5" ht="16.5" thickBot="1" thickTop="1">
      <c r="A38" s="772" t="s">
        <v>596</v>
      </c>
      <c r="B38" s="639"/>
      <c r="C38" s="639"/>
      <c r="D38" s="639"/>
      <c r="E38" s="640"/>
    </row>
    <row r="39" spans="1:5" ht="15.75" thickBot="1">
      <c r="A39" s="773"/>
      <c r="B39" s="639"/>
      <c r="C39" s="639"/>
      <c r="D39" s="639"/>
      <c r="E39" s="640"/>
    </row>
    <row r="40" spans="1:5" ht="15.75" thickBot="1">
      <c r="A40" s="773"/>
      <c r="B40" s="639"/>
      <c r="C40" s="639"/>
      <c r="D40" s="639"/>
      <c r="E40" s="640"/>
    </row>
    <row r="41" spans="1:5" ht="15.75" thickBot="1">
      <c r="A41" s="773"/>
      <c r="B41" s="639"/>
      <c r="C41" s="639"/>
      <c r="D41" s="639"/>
      <c r="E41" s="640"/>
    </row>
    <row r="42" spans="1:5" ht="15.75" thickBot="1">
      <c r="A42" s="773"/>
      <c r="B42" s="639"/>
      <c r="C42" s="639"/>
      <c r="D42" s="639"/>
      <c r="E42" s="640"/>
    </row>
    <row r="43" spans="1:5" ht="15.75" thickBot="1">
      <c r="A43" s="774"/>
      <c r="B43" s="641"/>
      <c r="C43" s="641"/>
      <c r="D43" s="641"/>
      <c r="E43" s="638"/>
    </row>
    <row r="44" spans="1:5" ht="16.5" thickBot="1" thickTop="1">
      <c r="A44" s="772" t="s">
        <v>597</v>
      </c>
      <c r="B44" s="639"/>
      <c r="C44" s="639"/>
      <c r="D44" s="639"/>
      <c r="E44" s="640"/>
    </row>
    <row r="45" spans="1:5" ht="15.75" thickBot="1">
      <c r="A45" s="773"/>
      <c r="B45" s="639"/>
      <c r="C45" s="639"/>
      <c r="D45" s="639"/>
      <c r="E45" s="640"/>
    </row>
    <row r="46" spans="1:5" ht="15.75" thickBot="1">
      <c r="A46" s="773"/>
      <c r="B46" s="639"/>
      <c r="C46" s="639"/>
      <c r="D46" s="639"/>
      <c r="E46" s="640"/>
    </row>
    <row r="47" spans="1:5" ht="15.75" thickBot="1">
      <c r="A47" s="773"/>
      <c r="B47" s="639"/>
      <c r="C47" s="639"/>
      <c r="D47" s="639"/>
      <c r="E47" s="640"/>
    </row>
    <row r="48" spans="1:5" ht="15.75" thickBot="1">
      <c r="A48" s="773"/>
      <c r="B48" s="639"/>
      <c r="C48" s="639"/>
      <c r="D48" s="639"/>
      <c r="E48" s="640"/>
    </row>
    <row r="49" spans="1:5" ht="15.75" thickBot="1">
      <c r="A49" s="774"/>
      <c r="B49" s="641"/>
      <c r="C49" s="641"/>
      <c r="D49" s="641"/>
      <c r="E49" s="638"/>
    </row>
    <row r="50" spans="1:5" ht="16.5" thickBot="1" thickTop="1">
      <c r="A50" s="772" t="s">
        <v>598</v>
      </c>
      <c r="B50" s="639"/>
      <c r="C50" s="639"/>
      <c r="D50" s="639"/>
      <c r="E50" s="640"/>
    </row>
    <row r="51" spans="1:5" ht="15.75" thickBot="1">
      <c r="A51" s="773"/>
      <c r="B51" s="639"/>
      <c r="C51" s="639"/>
      <c r="D51" s="639"/>
      <c r="E51" s="640"/>
    </row>
    <row r="52" spans="1:5" ht="15.75" thickBot="1">
      <c r="A52" s="773"/>
      <c r="B52" s="639"/>
      <c r="C52" s="639"/>
      <c r="D52" s="639"/>
      <c r="E52" s="640"/>
    </row>
    <row r="53" spans="1:5" ht="15.75" thickBot="1">
      <c r="A53" s="773"/>
      <c r="B53" s="639"/>
      <c r="C53" s="639"/>
      <c r="D53" s="639"/>
      <c r="E53" s="640"/>
    </row>
    <row r="54" spans="1:5" ht="15.75" thickBot="1">
      <c r="A54" s="773"/>
      <c r="B54" s="639"/>
      <c r="C54" s="639"/>
      <c r="D54" s="639"/>
      <c r="E54" s="640"/>
    </row>
    <row r="55" spans="1:5" ht="15.75" thickBot="1">
      <c r="A55" s="774"/>
      <c r="B55" s="641"/>
      <c r="C55" s="641"/>
      <c r="D55" s="641"/>
      <c r="E55" s="638"/>
    </row>
    <row r="56" spans="1:5" ht="27" customHeight="1" thickBot="1" thickTop="1">
      <c r="A56" s="772" t="s">
        <v>599</v>
      </c>
      <c r="B56" s="639"/>
      <c r="C56" s="639"/>
      <c r="D56" s="639"/>
      <c r="E56" s="640"/>
    </row>
    <row r="57" spans="1:5" ht="15.75" thickBot="1">
      <c r="A57" s="773"/>
      <c r="B57" s="639"/>
      <c r="C57" s="639"/>
      <c r="D57" s="639"/>
      <c r="E57" s="640"/>
    </row>
    <row r="58" spans="1:5" ht="15.75" thickBot="1">
      <c r="A58" s="773"/>
      <c r="B58" s="639"/>
      <c r="C58" s="639"/>
      <c r="D58" s="639"/>
      <c r="E58" s="640"/>
    </row>
    <row r="59" spans="1:5" ht="15.75" thickBot="1">
      <c r="A59" s="773"/>
      <c r="B59" s="639"/>
      <c r="C59" s="639"/>
      <c r="D59" s="639"/>
      <c r="E59" s="640"/>
    </row>
    <row r="60" spans="1:5" ht="15.75" thickBot="1">
      <c r="A60" s="774"/>
      <c r="B60" s="641"/>
      <c r="C60" s="641"/>
      <c r="D60" s="641"/>
      <c r="E60" s="638"/>
    </row>
    <row r="61" spans="1:5" ht="16.5" thickBot="1" thickTop="1">
      <c r="A61" s="772" t="s">
        <v>600</v>
      </c>
      <c r="B61" s="639"/>
      <c r="C61" s="639"/>
      <c r="D61" s="639"/>
      <c r="E61" s="640"/>
    </row>
    <row r="62" spans="1:5" ht="15.75" thickBot="1">
      <c r="A62" s="773"/>
      <c r="B62" s="639"/>
      <c r="C62" s="639"/>
      <c r="D62" s="639"/>
      <c r="E62" s="640"/>
    </row>
    <row r="63" spans="1:5" ht="15.75" thickBot="1">
      <c r="A63" s="773"/>
      <c r="B63" s="639"/>
      <c r="C63" s="639"/>
      <c r="D63" s="639"/>
      <c r="E63" s="640"/>
    </row>
    <row r="64" spans="1:5" ht="15.75" thickBot="1">
      <c r="A64" s="773"/>
      <c r="B64" s="639"/>
      <c r="C64" s="639"/>
      <c r="D64" s="639"/>
      <c r="E64" s="640"/>
    </row>
    <row r="65" spans="1:5" ht="15.75" thickBot="1">
      <c r="A65" s="774"/>
      <c r="B65" s="641"/>
      <c r="C65" s="641"/>
      <c r="D65" s="641"/>
      <c r="E65" s="638"/>
    </row>
    <row r="66" ht="13.5" thickTop="1">
      <c r="A66" s="642"/>
    </row>
  </sheetData>
  <sheetProtection password="F5FA" sheet="1" objects="1" scenarios="1"/>
  <mergeCells count="7">
    <mergeCell ref="A38:A43"/>
    <mergeCell ref="A44:A49"/>
    <mergeCell ref="A50:A55"/>
    <mergeCell ref="A56:A60"/>
    <mergeCell ref="A61:A65"/>
    <mergeCell ref="A1:E1"/>
    <mergeCell ref="A13:E13"/>
  </mergeCells>
  <printOptions/>
  <pageMargins left="0.787401575" right="0.787401575" top="0.984251969" bottom="0.984251969" header="0.4921259845" footer="0.4921259845"/>
  <pageSetup fitToHeight="0" horizontalDpi="600" verticalDpi="600" orientation="portrait" paperSize="9" scale="56" r:id="rId1"/>
  <headerFooter alignWithMargins="0">
    <oddFooter>&amp;LRéférentiel VERONIQUE
Version Février 2011&amp;RPage &amp;P/&amp;N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W20"/>
  <sheetViews>
    <sheetView showGridLines="0" view="pageLayout" workbookViewId="0" topLeftCell="A1">
      <selection activeCell="C1" sqref="C1"/>
    </sheetView>
  </sheetViews>
  <sheetFormatPr defaultColWidth="11.421875" defaultRowHeight="12.75"/>
  <cols>
    <col min="1" max="1" width="6.57421875" style="0" customWidth="1"/>
    <col min="2" max="2" width="14.28125" style="0" customWidth="1"/>
    <col min="3" max="3" width="12.7109375" style="0" customWidth="1"/>
    <col min="4" max="4" width="8.7109375" style="0" customWidth="1"/>
    <col min="5" max="5" width="6.00390625" style="0" customWidth="1"/>
    <col min="6" max="6" width="9.140625" style="0" customWidth="1"/>
    <col min="7" max="7" width="7.8515625" style="0" customWidth="1"/>
    <col min="8" max="8" width="9.7109375" style="0" customWidth="1"/>
    <col min="9" max="9" width="9.28125" style="0" customWidth="1"/>
    <col min="10" max="10" width="8.7109375" style="0" customWidth="1"/>
    <col min="11" max="11" width="6.140625" style="0" customWidth="1"/>
    <col min="12" max="12" width="9.00390625" style="0" customWidth="1"/>
    <col min="13" max="13" width="9.57421875" style="0" customWidth="1"/>
    <col min="14" max="14" width="13.28125" style="0" customWidth="1"/>
    <col min="15" max="15" width="12.28125" style="0" customWidth="1"/>
  </cols>
  <sheetData>
    <row r="1" ht="13.5" thickBot="1"/>
    <row r="2" spans="2:15" ht="29.25" thickBot="1" thickTop="1">
      <c r="B2" s="43" t="s">
        <v>525</v>
      </c>
      <c r="C2" s="40"/>
      <c r="D2" s="40"/>
      <c r="E2" s="41"/>
      <c r="F2" s="41"/>
      <c r="G2" s="41"/>
      <c r="H2" s="41"/>
      <c r="I2" s="41"/>
      <c r="J2" s="41"/>
      <c r="K2" s="41"/>
      <c r="L2" s="41"/>
      <c r="M2" s="41"/>
      <c r="N2" s="41"/>
      <c r="O2" s="42"/>
    </row>
    <row r="3" spans="2:4" ht="18.75" thickTop="1">
      <c r="B3" s="21"/>
      <c r="C3" s="21"/>
      <c r="D3" s="21"/>
    </row>
    <row r="4" spans="2:4" ht="18">
      <c r="B4" s="21"/>
      <c r="C4" s="21"/>
      <c r="D4" s="21"/>
    </row>
    <row r="5" spans="2:4" ht="18.75" thickBot="1">
      <c r="B5" s="21"/>
      <c r="C5" s="21"/>
      <c r="D5" s="21"/>
    </row>
    <row r="6" spans="3:15" s="3" customFormat="1" ht="19.5" customHeight="1">
      <c r="C6" s="127" t="s">
        <v>527</v>
      </c>
      <c r="D6" s="128" t="s">
        <v>528</v>
      </c>
      <c r="E6" s="129"/>
      <c r="F6" s="129"/>
      <c r="G6" s="129"/>
      <c r="H6" s="129"/>
      <c r="I6" s="130"/>
      <c r="J6" s="128" t="s">
        <v>529</v>
      </c>
      <c r="K6" s="129"/>
      <c r="L6" s="129"/>
      <c r="M6" s="130"/>
      <c r="N6" s="127" t="s">
        <v>530</v>
      </c>
      <c r="O6" s="127" t="s">
        <v>531</v>
      </c>
    </row>
    <row r="7" spans="3:15" s="3" customFormat="1" ht="19.5" customHeight="1" thickBot="1">
      <c r="C7" s="131" t="s">
        <v>532</v>
      </c>
      <c r="D7" s="132" t="s">
        <v>533</v>
      </c>
      <c r="E7" s="133" t="s">
        <v>76</v>
      </c>
      <c r="F7" s="133" t="s">
        <v>485</v>
      </c>
      <c r="G7" s="133" t="s">
        <v>534</v>
      </c>
      <c r="H7" s="133" t="s">
        <v>535</v>
      </c>
      <c r="I7" s="134" t="s">
        <v>536</v>
      </c>
      <c r="J7" s="132" t="s">
        <v>533</v>
      </c>
      <c r="K7" s="133" t="s">
        <v>76</v>
      </c>
      <c r="L7" s="133" t="s">
        <v>485</v>
      </c>
      <c r="M7" s="134" t="s">
        <v>535</v>
      </c>
      <c r="N7" s="131" t="s">
        <v>537</v>
      </c>
      <c r="O7" s="131"/>
    </row>
    <row r="8" spans="1:15" s="1" customFormat="1" ht="90" customHeight="1">
      <c r="A8" s="680" t="s">
        <v>72</v>
      </c>
      <c r="B8" s="116" t="s">
        <v>384</v>
      </c>
      <c r="C8" s="117" t="s">
        <v>538</v>
      </c>
      <c r="D8" s="118"/>
      <c r="E8" s="119"/>
      <c r="F8" s="119" t="s">
        <v>526</v>
      </c>
      <c r="G8" s="119"/>
      <c r="H8" s="119"/>
      <c r="I8" s="120"/>
      <c r="J8" s="118" t="s">
        <v>526</v>
      </c>
      <c r="K8" s="119" t="s">
        <v>526</v>
      </c>
      <c r="L8" s="119" t="s">
        <v>526</v>
      </c>
      <c r="M8" s="120" t="s">
        <v>526</v>
      </c>
      <c r="N8" s="117" t="s">
        <v>383</v>
      </c>
      <c r="O8" s="121"/>
    </row>
    <row r="9" spans="1:15" s="1" customFormat="1" ht="123" customHeight="1" thickBot="1">
      <c r="A9" s="681"/>
      <c r="B9" s="122" t="s">
        <v>177</v>
      </c>
      <c r="C9" s="122" t="s">
        <v>370</v>
      </c>
      <c r="D9" s="123"/>
      <c r="E9" s="124" t="s">
        <v>526</v>
      </c>
      <c r="F9" s="124" t="s">
        <v>526</v>
      </c>
      <c r="G9" s="124"/>
      <c r="H9" s="124"/>
      <c r="I9" s="125"/>
      <c r="J9" s="123" t="s">
        <v>526</v>
      </c>
      <c r="K9" s="124"/>
      <c r="L9" s="124"/>
      <c r="M9" s="125"/>
      <c r="N9" s="122" t="s">
        <v>371</v>
      </c>
      <c r="O9" s="126" t="s">
        <v>75</v>
      </c>
    </row>
    <row r="10" spans="2:23" ht="17.25" customHeight="1">
      <c r="B10" s="135" t="s">
        <v>73</v>
      </c>
      <c r="C10" s="136"/>
      <c r="D10" s="137"/>
      <c r="E10" s="138"/>
      <c r="F10" s="139" t="s">
        <v>74</v>
      </c>
      <c r="G10" s="139"/>
      <c r="H10" s="139"/>
      <c r="I10" s="139"/>
      <c r="J10" s="139"/>
      <c r="K10" s="138"/>
      <c r="L10" s="140"/>
      <c r="M10" s="141" t="s">
        <v>390</v>
      </c>
      <c r="N10" s="142"/>
      <c r="O10" s="143"/>
      <c r="Q10" s="22"/>
      <c r="R10" s="22"/>
      <c r="S10" s="22"/>
      <c r="T10" s="22"/>
      <c r="U10" s="22"/>
      <c r="V10" s="22"/>
      <c r="W10" s="22"/>
    </row>
    <row r="11" spans="2:23" ht="17.25" customHeight="1">
      <c r="B11" s="23"/>
      <c r="C11" s="7"/>
      <c r="D11" s="24"/>
      <c r="E11" s="24"/>
      <c r="G11" s="24"/>
      <c r="H11" s="25"/>
      <c r="I11" s="24"/>
      <c r="J11" s="24"/>
      <c r="K11" s="24"/>
      <c r="L11" s="24"/>
      <c r="M11" s="24"/>
      <c r="N11" s="24"/>
      <c r="O11" s="24"/>
      <c r="Q11" s="22"/>
      <c r="R11" s="22"/>
      <c r="S11" s="22"/>
      <c r="T11" s="22"/>
      <c r="U11" s="22"/>
      <c r="V11" s="22"/>
      <c r="W11" s="22"/>
    </row>
    <row r="12" spans="4:23" ht="6.75" customHeight="1">
      <c r="D12" s="22"/>
      <c r="E12" s="22"/>
      <c r="F12" s="22"/>
      <c r="G12" s="22"/>
      <c r="H12" s="22"/>
      <c r="I12" s="22"/>
      <c r="J12" s="22"/>
      <c r="K12" s="22"/>
      <c r="L12" s="22"/>
      <c r="M12" s="22"/>
      <c r="N12" s="22"/>
      <c r="O12" s="22"/>
      <c r="P12" s="22"/>
      <c r="Q12" s="22"/>
      <c r="R12" s="22"/>
      <c r="S12" s="22"/>
      <c r="T12" s="22"/>
      <c r="U12" s="22"/>
      <c r="V12" s="22"/>
      <c r="W12" s="22"/>
    </row>
    <row r="13" spans="2:23" s="26" customFormat="1" ht="15.75">
      <c r="B13" s="4" t="s">
        <v>389</v>
      </c>
      <c r="C13" s="4"/>
      <c r="D13" s="27"/>
      <c r="E13" s="27"/>
      <c r="F13" s="27"/>
      <c r="G13" s="27"/>
      <c r="H13" s="27"/>
      <c r="I13" s="27"/>
      <c r="J13" s="27"/>
      <c r="K13" s="27"/>
      <c r="L13" s="27"/>
      <c r="M13" s="27"/>
      <c r="N13" s="27"/>
      <c r="O13" s="27"/>
      <c r="P13" s="28" t="s">
        <v>436</v>
      </c>
      <c r="Q13" s="28"/>
      <c r="R13" s="28"/>
      <c r="S13" s="28"/>
      <c r="T13" s="28"/>
      <c r="U13" s="28"/>
      <c r="V13" s="28"/>
      <c r="W13" s="28"/>
    </row>
    <row r="14" spans="2:23" ht="12.75">
      <c r="B14" s="29"/>
      <c r="C14" s="29"/>
      <c r="D14" s="30"/>
      <c r="E14" s="30"/>
      <c r="F14" s="30"/>
      <c r="G14" s="30"/>
      <c r="H14" s="30"/>
      <c r="I14" s="30"/>
      <c r="J14" s="30"/>
      <c r="K14" s="30"/>
      <c r="L14" s="30"/>
      <c r="M14" s="30"/>
      <c r="N14" s="30"/>
      <c r="O14" s="30"/>
      <c r="P14" s="22"/>
      <c r="Q14" s="22"/>
      <c r="R14" s="22"/>
      <c r="S14" s="22"/>
      <c r="T14" s="22"/>
      <c r="U14" s="22"/>
      <c r="V14" s="22"/>
      <c r="W14" s="22"/>
    </row>
    <row r="15" spans="4:23" ht="12.75">
      <c r="D15" s="22"/>
      <c r="E15" s="31" t="s">
        <v>526</v>
      </c>
      <c r="F15" s="32" t="s">
        <v>539</v>
      </c>
      <c r="H15" s="22"/>
      <c r="I15" s="22"/>
      <c r="J15" s="22"/>
      <c r="K15" s="22"/>
      <c r="L15" s="22"/>
      <c r="M15" s="22"/>
      <c r="N15" s="22"/>
      <c r="O15" s="22"/>
      <c r="P15" s="22"/>
      <c r="Q15" s="22"/>
      <c r="R15" s="22"/>
      <c r="S15" s="22"/>
      <c r="T15" s="22"/>
      <c r="U15" s="22"/>
      <c r="V15" s="22"/>
      <c r="W15" s="22"/>
    </row>
    <row r="17" spans="5:6" ht="12.75">
      <c r="E17" s="33"/>
      <c r="F17" s="32" t="s">
        <v>540</v>
      </c>
    </row>
    <row r="18" spans="5:7" ht="12.75">
      <c r="E18" s="7"/>
      <c r="F18" s="22"/>
      <c r="G18" s="3"/>
    </row>
    <row r="19" spans="5:7" ht="12.75">
      <c r="E19" s="7"/>
      <c r="F19" s="22"/>
      <c r="G19" s="3"/>
    </row>
    <row r="20" spans="2:15" s="34" customFormat="1" ht="15.75">
      <c r="B20" s="4" t="s">
        <v>541</v>
      </c>
      <c r="C20" s="4"/>
      <c r="D20" s="4"/>
      <c r="E20" s="35"/>
      <c r="F20" s="27"/>
      <c r="G20" s="36"/>
      <c r="H20" s="4"/>
      <c r="I20" s="4"/>
      <c r="J20" s="4"/>
      <c r="K20" s="4"/>
      <c r="L20" s="4"/>
      <c r="M20" s="4"/>
      <c r="N20" s="4"/>
      <c r="O20" s="4"/>
    </row>
    <row r="22" ht="154.5" customHeight="1"/>
    <row r="24" ht="156" customHeight="1"/>
    <row r="26" ht="156.75" customHeight="1"/>
  </sheetData>
  <sheetProtection password="F5FA" sheet="1" objects="1" scenarios="1"/>
  <mergeCells count="1">
    <mergeCell ref="A8:A9"/>
  </mergeCells>
  <printOptions/>
  <pageMargins left="0.787401575" right="0.787401575" top="0.984251969" bottom="0.984251969" header="0.4921259845" footer="0.4921259845"/>
  <pageSetup fitToHeight="1" fitToWidth="1" horizontalDpi="600" verticalDpi="600" orientation="landscape" paperSize="9" scale="56" r:id="rId1"/>
  <headerFooter alignWithMargins="0">
    <oddFooter>&amp;LRéférentiel VERONIQUE
Version Février 2011&amp;RPage &amp;P/&amp;N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showGridLines="0" view="pageBreakPreview" zoomScale="60" workbookViewId="0" topLeftCell="A1">
      <selection activeCell="C12" sqref="C12"/>
    </sheetView>
  </sheetViews>
  <sheetFormatPr defaultColWidth="11.421875" defaultRowHeight="12.75"/>
  <cols>
    <col min="1" max="1" width="14.7109375" style="8" customWidth="1"/>
    <col min="2" max="2" width="66.00390625" style="8" customWidth="1"/>
    <col min="3" max="16384" width="11.421875" style="8" customWidth="1"/>
  </cols>
  <sheetData>
    <row r="1" s="5" customFormat="1" ht="24.75" customHeight="1" thickBot="1" thickTop="1">
      <c r="B1" s="46" t="s">
        <v>382</v>
      </c>
    </row>
    <row r="2" s="5" customFormat="1" ht="24.75" customHeight="1" thickTop="1">
      <c r="B2" s="163"/>
    </row>
    <row r="3" s="6" customFormat="1" ht="15.75" customHeight="1"/>
    <row r="4" s="16" customFormat="1" ht="15" customHeight="1">
      <c r="A4" s="38" t="s">
        <v>492</v>
      </c>
    </row>
    <row r="5" spans="1:2" s="16" customFormat="1" ht="15" customHeight="1">
      <c r="A5" s="683" t="s">
        <v>160</v>
      </c>
      <c r="B5" s="683"/>
    </row>
    <row r="6" s="9" customFormat="1" ht="15" customHeight="1">
      <c r="B6" s="10" t="s">
        <v>372</v>
      </c>
    </row>
    <row r="7" spans="2:3" s="9" customFormat="1" ht="33" customHeight="1">
      <c r="B7" s="688" t="s">
        <v>412</v>
      </c>
      <c r="C7" s="688"/>
    </row>
    <row r="8" s="9" customFormat="1" ht="15" customHeight="1">
      <c r="B8" s="11" t="s">
        <v>373</v>
      </c>
    </row>
    <row r="9" s="16" customFormat="1" ht="15" customHeight="1"/>
    <row r="10" spans="1:2" s="16" customFormat="1" ht="15" customHeight="1">
      <c r="A10" s="684" t="s">
        <v>493</v>
      </c>
      <c r="B10" s="687"/>
    </row>
    <row r="11" spans="1:2" s="16" customFormat="1" ht="15" customHeight="1">
      <c r="A11" s="682" t="s">
        <v>173</v>
      </c>
      <c r="B11" s="686"/>
    </row>
    <row r="12" spans="2:5" s="17" customFormat="1" ht="15" customHeight="1">
      <c r="B12" s="18" t="s">
        <v>385</v>
      </c>
      <c r="D12" s="162"/>
      <c r="E12" s="162"/>
    </row>
    <row r="13" spans="2:5" s="17" customFormat="1" ht="15" customHeight="1">
      <c r="B13" s="18" t="s">
        <v>386</v>
      </c>
      <c r="D13" s="162"/>
      <c r="E13" s="162"/>
    </row>
    <row r="14" spans="2:5" s="12" customFormat="1" ht="15" customHeight="1">
      <c r="B14" s="10" t="s">
        <v>402</v>
      </c>
      <c r="D14" s="2"/>
      <c r="E14" s="2"/>
    </row>
    <row r="15" s="12" customFormat="1" ht="15" customHeight="1">
      <c r="B15" s="10" t="s">
        <v>405</v>
      </c>
    </row>
    <row r="16" s="13" customFormat="1" ht="15" customHeight="1">
      <c r="B16" s="10" t="s">
        <v>433</v>
      </c>
    </row>
    <row r="17" s="6" customFormat="1" ht="10.5" customHeight="1"/>
    <row r="18" spans="1:5" s="6" customFormat="1" ht="16.5" customHeight="1">
      <c r="A18" s="684" t="s">
        <v>494</v>
      </c>
      <c r="B18" s="685"/>
      <c r="C18" s="685"/>
      <c r="D18" s="685"/>
      <c r="E18" s="685"/>
    </row>
    <row r="19" spans="1:2" s="6" customFormat="1" ht="15" customHeight="1">
      <c r="A19" s="682" t="s">
        <v>174</v>
      </c>
      <c r="B19" s="686"/>
    </row>
    <row r="20" s="13" customFormat="1" ht="15" customHeight="1">
      <c r="B20" s="11" t="s">
        <v>432</v>
      </c>
    </row>
    <row r="21" s="12" customFormat="1" ht="15" customHeight="1">
      <c r="B21" s="11" t="s">
        <v>507</v>
      </c>
    </row>
    <row r="22" s="13" customFormat="1" ht="15" customHeight="1">
      <c r="B22" s="11" t="s">
        <v>406</v>
      </c>
    </row>
    <row r="23" s="6" customFormat="1" ht="15" customHeight="1">
      <c r="B23" s="11" t="s">
        <v>564</v>
      </c>
    </row>
    <row r="24" s="6" customFormat="1" ht="15" customHeight="1">
      <c r="B24" s="11" t="s">
        <v>0</v>
      </c>
    </row>
    <row r="25" s="6" customFormat="1" ht="15" customHeight="1">
      <c r="B25" s="14" t="s">
        <v>129</v>
      </c>
    </row>
    <row r="26" s="6" customFormat="1" ht="15" customHeight="1">
      <c r="B26" s="10" t="s">
        <v>161</v>
      </c>
    </row>
    <row r="27" s="6" customFormat="1" ht="15" customHeight="1">
      <c r="B27" s="10" t="s">
        <v>162</v>
      </c>
    </row>
    <row r="28" s="6" customFormat="1" ht="15" customHeight="1">
      <c r="B28" s="10" t="s">
        <v>163</v>
      </c>
    </row>
    <row r="29" s="6" customFormat="1" ht="15" customHeight="1">
      <c r="B29" s="10" t="s">
        <v>164</v>
      </c>
    </row>
    <row r="30" s="6" customFormat="1" ht="11.25" customHeight="1"/>
    <row r="31" s="6" customFormat="1" ht="16.5" customHeight="1">
      <c r="A31" s="39" t="s">
        <v>495</v>
      </c>
    </row>
    <row r="32" spans="1:2" s="6" customFormat="1" ht="15" customHeight="1">
      <c r="A32" s="682" t="s">
        <v>340</v>
      </c>
      <c r="B32" s="682"/>
    </row>
    <row r="33" s="13" customFormat="1" ht="15" customHeight="1">
      <c r="B33" s="11" t="s">
        <v>505</v>
      </c>
    </row>
    <row r="34" s="13" customFormat="1" ht="15" customHeight="1">
      <c r="B34" s="11" t="s">
        <v>374</v>
      </c>
    </row>
    <row r="35" s="13" customFormat="1" ht="15" customHeight="1">
      <c r="B35" s="15" t="s">
        <v>506</v>
      </c>
    </row>
    <row r="36" s="13" customFormat="1" ht="15" customHeight="1">
      <c r="B36" s="11" t="s">
        <v>409</v>
      </c>
    </row>
    <row r="37" s="13" customFormat="1" ht="15" customHeight="1">
      <c r="A37" s="6"/>
    </row>
    <row r="38" s="13" customFormat="1" ht="15" customHeight="1">
      <c r="A38" s="6"/>
    </row>
    <row r="39" s="13" customFormat="1" ht="15" customHeight="1">
      <c r="A39" s="6"/>
    </row>
    <row r="40" s="13" customFormat="1" ht="18" customHeight="1">
      <c r="A40" s="6"/>
    </row>
    <row r="41" s="13" customFormat="1" ht="18" customHeight="1">
      <c r="A41" s="6"/>
    </row>
    <row r="42" s="13" customFormat="1" ht="18" customHeight="1">
      <c r="A42" s="6"/>
    </row>
    <row r="43" s="13" customFormat="1" ht="18" customHeight="1"/>
    <row r="44" s="13" customFormat="1" ht="18" customHeight="1"/>
    <row r="45" s="13" customFormat="1" ht="18" customHeight="1"/>
    <row r="46" s="13" customFormat="1" ht="18" customHeight="1"/>
    <row r="47" s="13" customFormat="1" ht="18" customHeight="1"/>
    <row r="48" s="13" customFormat="1" ht="18" customHeight="1"/>
    <row r="49" s="13" customFormat="1" ht="18" customHeight="1"/>
    <row r="50" s="13" customFormat="1" ht="18" customHeight="1"/>
    <row r="51" s="13" customFormat="1" ht="18" customHeight="1"/>
    <row r="52" s="13" customFormat="1" ht="18" customHeight="1"/>
    <row r="53" s="13" customFormat="1" ht="18" customHeight="1"/>
    <row r="54" s="13" customFormat="1" ht="18" customHeight="1"/>
    <row r="55" s="13" customFormat="1" ht="18" customHeight="1"/>
    <row r="56" s="13" customFormat="1" ht="18" customHeight="1"/>
    <row r="57" s="13" customFormat="1" ht="18" customHeight="1"/>
    <row r="58" s="13" customFormat="1" ht="18" customHeight="1"/>
    <row r="59" s="13" customFormat="1" ht="18" customHeight="1"/>
    <row r="60" s="13" customFormat="1" ht="18" customHeight="1"/>
    <row r="61" s="13" customFormat="1" ht="18" customHeight="1"/>
    <row r="62" s="13" customFormat="1" ht="18" customHeight="1"/>
    <row r="63" s="13" customFormat="1" ht="18" customHeight="1"/>
    <row r="64" s="13" customFormat="1" ht="18" customHeight="1"/>
    <row r="65" s="13" customFormat="1" ht="18" customHeight="1"/>
    <row r="66" s="13" customFormat="1" ht="18" customHeight="1"/>
    <row r="67" s="13" customFormat="1" ht="18" customHeight="1"/>
    <row r="68" s="13" customFormat="1" ht="18" customHeight="1"/>
    <row r="69" s="13" customFormat="1" ht="18" customHeight="1"/>
    <row r="70" s="13" customFormat="1" ht="18" customHeight="1"/>
    <row r="71" s="13" customFormat="1" ht="18" customHeight="1"/>
    <row r="72" s="13" customFormat="1" ht="18" customHeight="1"/>
    <row r="73" s="13" customFormat="1" ht="18" customHeight="1"/>
    <row r="74" s="13" customFormat="1" ht="18" customHeight="1"/>
    <row r="75" s="13" customFormat="1" ht="18" customHeight="1"/>
    <row r="76" s="13" customFormat="1" ht="18" customHeight="1"/>
    <row r="77" s="13" customFormat="1" ht="18" customHeight="1"/>
    <row r="78" s="13" customFormat="1" ht="18" customHeight="1"/>
    <row r="79" s="13" customFormat="1" ht="18" customHeight="1"/>
    <row r="80" s="13" customFormat="1" ht="18" customHeight="1"/>
    <row r="81" s="13" customFormat="1" ht="18" customHeight="1"/>
    <row r="82" s="13" customFormat="1" ht="18" customHeight="1"/>
    <row r="83" s="13" customFormat="1" ht="18" customHeight="1"/>
    <row r="84" s="13" customFormat="1" ht="18" customHeight="1"/>
    <row r="85" s="13" customFormat="1" ht="18" customHeight="1"/>
    <row r="86" s="13" customFormat="1" ht="18" customHeight="1"/>
    <row r="87" s="13" customFormat="1" ht="18" customHeight="1"/>
    <row r="88" s="13" customFormat="1" ht="18" customHeight="1"/>
    <row r="89" s="13" customFormat="1" ht="18" customHeight="1"/>
    <row r="90" s="13" customFormat="1" ht="18" customHeight="1"/>
    <row r="91" s="13" customFormat="1" ht="18" customHeight="1"/>
    <row r="92" s="13" customFormat="1" ht="18" customHeight="1"/>
    <row r="93" s="13" customFormat="1" ht="18" customHeight="1"/>
    <row r="94" s="13" customFormat="1" ht="18" customHeight="1"/>
    <row r="95" s="13" customFormat="1" ht="18" customHeight="1"/>
    <row r="96" s="13" customFormat="1" ht="18" customHeight="1"/>
    <row r="97" s="13" customFormat="1" ht="18" customHeight="1"/>
    <row r="98" s="13" customFormat="1" ht="18" customHeight="1"/>
    <row r="99" s="13" customFormat="1" ht="18" customHeight="1"/>
    <row r="100" s="13" customFormat="1" ht="18" customHeight="1"/>
    <row r="101" s="13" customFormat="1" ht="18" customHeight="1"/>
    <row r="102" s="13" customFormat="1" ht="18" customHeight="1"/>
    <row r="103" s="13" customFormat="1" ht="18" customHeight="1"/>
    <row r="104" s="13" customFormat="1" ht="18" customHeight="1"/>
    <row r="105" s="13" customFormat="1" ht="18" customHeight="1"/>
    <row r="106" s="13" customFormat="1" ht="18" customHeight="1"/>
    <row r="107" s="13" customFormat="1" ht="18" customHeight="1"/>
    <row r="108" s="13" customFormat="1" ht="18" customHeight="1"/>
    <row r="109" s="13" customFormat="1" ht="18" customHeight="1"/>
    <row r="110" s="13" customFormat="1" ht="18" customHeight="1"/>
    <row r="111" s="13" customFormat="1" ht="18" customHeight="1"/>
    <row r="112" s="13" customFormat="1" ht="18" customHeight="1"/>
    <row r="113" s="13" customFormat="1" ht="18" customHeight="1"/>
    <row r="114" s="13" customFormat="1" ht="18" customHeight="1"/>
    <row r="115" s="13" customFormat="1" ht="18" customHeight="1"/>
    <row r="116" s="13" customFormat="1" ht="18" customHeight="1"/>
    <row r="117" s="13" customFormat="1" ht="18" customHeight="1"/>
    <row r="118" s="13" customFormat="1" ht="18" customHeight="1"/>
    <row r="119" s="13" customFormat="1" ht="18" customHeight="1"/>
    <row r="120" s="13" customFormat="1" ht="18" customHeight="1"/>
    <row r="121" s="13" customFormat="1" ht="18" customHeight="1"/>
    <row r="122" s="13" customFormat="1" ht="18" customHeight="1"/>
    <row r="123" s="13" customFormat="1" ht="18" customHeight="1"/>
    <row r="124" s="13" customFormat="1" ht="18" customHeight="1"/>
    <row r="125" s="13" customFormat="1" ht="18" customHeight="1"/>
    <row r="126" s="13" customFormat="1" ht="18" customHeight="1"/>
    <row r="127" s="13" customFormat="1" ht="18" customHeight="1"/>
    <row r="128" s="13" customFormat="1" ht="18" customHeight="1"/>
    <row r="129" s="13" customFormat="1" ht="18" customHeight="1"/>
    <row r="130" s="13" customFormat="1" ht="18" customHeight="1"/>
    <row r="131" s="13" customFormat="1" ht="18" customHeight="1"/>
    <row r="132" s="13" customFormat="1" ht="18" customHeight="1"/>
    <row r="133" s="13" customFormat="1" ht="18" customHeight="1"/>
    <row r="134" s="13" customFormat="1" ht="18" customHeight="1"/>
    <row r="135" s="13" customFormat="1" ht="18" customHeight="1"/>
    <row r="136" s="13" customFormat="1" ht="18" customHeight="1"/>
    <row r="137" s="13" customFormat="1" ht="18" customHeight="1"/>
    <row r="138" s="13" customFormat="1" ht="18" customHeight="1"/>
    <row r="139" s="13" customFormat="1" ht="18" customHeight="1"/>
    <row r="140" s="13" customFormat="1" ht="18" customHeight="1"/>
    <row r="141" s="13" customFormat="1" ht="18" customHeight="1"/>
    <row r="142" s="13" customFormat="1" ht="18" customHeight="1"/>
    <row r="143" s="13" customFormat="1" ht="18" customHeight="1"/>
    <row r="144" s="13" customFormat="1" ht="18" customHeight="1"/>
    <row r="145" s="13" customFormat="1" ht="18" customHeight="1"/>
    <row r="146" s="13" customFormat="1" ht="18" customHeight="1"/>
    <row r="147" s="13" customFormat="1" ht="18" customHeight="1"/>
    <row r="148" s="13" customFormat="1" ht="18" customHeight="1"/>
    <row r="149" s="13" customFormat="1" ht="18" customHeight="1"/>
    <row r="150" s="13" customFormat="1" ht="18" customHeight="1"/>
    <row r="151" s="13" customFormat="1" ht="18" customHeight="1"/>
    <row r="152" s="13" customFormat="1" ht="18" customHeight="1"/>
    <row r="153" s="13" customFormat="1" ht="18" customHeight="1"/>
    <row r="154" s="13" customFormat="1" ht="18" customHeight="1"/>
    <row r="155" s="13" customFormat="1" ht="18" customHeight="1"/>
    <row r="156" s="13" customFormat="1" ht="18" customHeight="1"/>
    <row r="157" s="13" customFormat="1" ht="18" customHeight="1"/>
    <row r="158" s="13" customFormat="1" ht="18" customHeight="1"/>
    <row r="159" s="13" customFormat="1" ht="18" customHeight="1"/>
    <row r="160" s="13" customFormat="1" ht="18" customHeight="1"/>
    <row r="161" s="13" customFormat="1" ht="18" customHeight="1"/>
    <row r="162" s="13" customFormat="1" ht="18" customHeight="1"/>
    <row r="163" s="13" customFormat="1" ht="18" customHeight="1"/>
    <row r="164" s="13" customFormat="1" ht="18" customHeight="1"/>
    <row r="165" s="13" customFormat="1" ht="18" customHeight="1"/>
    <row r="166" s="13" customFormat="1" ht="18" customHeight="1"/>
    <row r="167" s="13" customFormat="1" ht="18" customHeight="1"/>
    <row r="168" s="13" customFormat="1" ht="18" customHeight="1"/>
    <row r="169" s="13" customFormat="1" ht="18" customHeight="1"/>
    <row r="170" s="13" customFormat="1" ht="18" customHeight="1"/>
    <row r="171" s="13" customFormat="1" ht="18" customHeight="1"/>
    <row r="172" s="13" customFormat="1" ht="18" customHeight="1"/>
    <row r="173" s="13" customFormat="1" ht="18" customHeight="1"/>
    <row r="174" s="13" customFormat="1" ht="18" customHeight="1"/>
    <row r="175" s="13" customFormat="1" ht="18" customHeight="1"/>
    <row r="176" s="13" customFormat="1" ht="18" customHeight="1"/>
    <row r="177" s="13" customFormat="1" ht="18" customHeight="1"/>
    <row r="178" s="13" customFormat="1" ht="18" customHeight="1"/>
    <row r="179" s="13" customFormat="1" ht="18" customHeight="1"/>
    <row r="180" s="13" customFormat="1" ht="18" customHeight="1"/>
    <row r="181" s="13" customFormat="1" ht="18" customHeight="1"/>
    <row r="182" s="13" customFormat="1" ht="18" customHeight="1"/>
    <row r="183" s="13" customFormat="1" ht="18" customHeight="1"/>
    <row r="184" s="13" customFormat="1" ht="18" customHeight="1"/>
    <row r="185" s="13" customFormat="1" ht="18" customHeight="1"/>
    <row r="186" s="13" customFormat="1" ht="18" customHeight="1"/>
    <row r="187" s="13" customFormat="1" ht="18" customHeight="1"/>
    <row r="188" s="13" customFormat="1" ht="18" customHeight="1"/>
    <row r="189" s="13" customFormat="1" ht="18" customHeight="1"/>
    <row r="190" s="13" customFormat="1" ht="18" customHeight="1"/>
    <row r="191" s="13" customFormat="1" ht="18" customHeight="1"/>
    <row r="192" s="13" customFormat="1" ht="18" customHeight="1"/>
    <row r="193" s="13" customFormat="1" ht="18" customHeight="1"/>
    <row r="194" s="13" customFormat="1" ht="18" customHeight="1"/>
    <row r="195" s="13" customFormat="1" ht="18" customHeight="1"/>
    <row r="196" s="13" customFormat="1" ht="18" customHeight="1"/>
    <row r="197" s="13" customFormat="1" ht="18" customHeight="1"/>
    <row r="198" s="13" customFormat="1" ht="18" customHeight="1"/>
    <row r="199" s="13" customFormat="1" ht="18" customHeight="1"/>
    <row r="200" s="13" customFormat="1" ht="18" customHeight="1"/>
    <row r="201" s="13" customFormat="1" ht="18" customHeight="1"/>
    <row r="202" s="13" customFormat="1" ht="18" customHeight="1"/>
    <row r="203" s="13" customFormat="1" ht="18" customHeight="1"/>
    <row r="204" s="13" customFormat="1" ht="18" customHeight="1"/>
    <row r="205" s="13" customFormat="1" ht="18" customHeight="1"/>
    <row r="206" s="13" customFormat="1" ht="18" customHeight="1"/>
    <row r="207" s="13" customFormat="1" ht="18" customHeight="1"/>
    <row r="208" s="13" customFormat="1" ht="18" customHeight="1"/>
    <row r="209" s="13" customFormat="1" ht="18" customHeight="1"/>
    <row r="210" s="13" customFormat="1" ht="18" customHeight="1"/>
    <row r="211" s="13" customFormat="1" ht="18" customHeight="1"/>
    <row r="212" s="13" customFormat="1" ht="18" customHeight="1"/>
    <row r="213" s="13" customFormat="1" ht="18" customHeight="1"/>
    <row r="214" s="13" customFormat="1" ht="18" customHeight="1"/>
    <row r="215" s="13" customFormat="1" ht="18" customHeight="1"/>
    <row r="216" s="13" customFormat="1" ht="18" customHeight="1"/>
    <row r="217" s="13" customFormat="1" ht="18" customHeight="1"/>
    <row r="218" s="13" customFormat="1" ht="18" customHeight="1"/>
    <row r="219" s="13" customFormat="1" ht="18" customHeight="1"/>
    <row r="220" s="13" customFormat="1" ht="18" customHeight="1"/>
    <row r="221" s="13" customFormat="1" ht="18" customHeight="1"/>
    <row r="222" s="13" customFormat="1" ht="18" customHeight="1"/>
    <row r="223" s="13" customFormat="1" ht="18" customHeight="1"/>
    <row r="224" s="13" customFormat="1" ht="18" customHeight="1"/>
    <row r="225" s="13" customFormat="1" ht="18" customHeight="1"/>
    <row r="226" s="13" customFormat="1" ht="18" customHeight="1"/>
    <row r="227" s="13" customFormat="1" ht="15"/>
    <row r="228" s="13" customFormat="1" ht="15"/>
    <row r="229" s="13" customFormat="1" ht="15"/>
    <row r="230" s="13" customFormat="1" ht="15"/>
    <row r="231" s="13" customFormat="1" ht="15"/>
    <row r="232" s="13" customFormat="1" ht="15"/>
    <row r="233" s="13" customFormat="1" ht="15"/>
    <row r="234" s="13" customFormat="1" ht="15"/>
    <row r="235" s="13" customFormat="1" ht="15"/>
    <row r="236" s="13" customFormat="1" ht="15"/>
    <row r="237" s="13" customFormat="1" ht="15"/>
    <row r="238" s="13" customFormat="1" ht="15"/>
    <row r="239" s="13" customFormat="1" ht="15"/>
    <row r="240" s="13" customFormat="1" ht="15"/>
    <row r="241" s="13" customFormat="1" ht="15"/>
    <row r="242" s="13" customFormat="1" ht="15"/>
    <row r="243" s="13" customFormat="1" ht="15"/>
    <row r="244" s="13" customFormat="1" ht="15"/>
    <row r="245" s="13" customFormat="1" ht="15"/>
    <row r="246" s="13" customFormat="1" ht="15"/>
    <row r="247" s="13" customFormat="1" ht="15"/>
    <row r="248" s="13" customFormat="1" ht="15"/>
    <row r="249" s="13" customFormat="1" ht="15"/>
    <row r="250" s="13" customFormat="1" ht="15"/>
    <row r="251" s="13" customFormat="1" ht="15"/>
    <row r="252" s="13" customFormat="1" ht="15"/>
    <row r="253" s="13" customFormat="1" ht="15"/>
    <row r="254" s="13" customFormat="1" ht="15"/>
    <row r="255" s="13" customFormat="1" ht="15"/>
    <row r="256" s="13" customFormat="1" ht="15"/>
    <row r="257" s="13" customFormat="1" ht="15"/>
    <row r="258" s="13" customFormat="1" ht="15"/>
    <row r="259" s="13" customFormat="1" ht="15"/>
    <row r="260" s="13" customFormat="1" ht="15"/>
    <row r="261" s="13" customFormat="1" ht="15"/>
    <row r="262" s="19" customFormat="1" ht="15"/>
    <row r="263" s="19" customFormat="1" ht="15"/>
    <row r="264" s="19" customFormat="1" ht="15"/>
    <row r="265" s="19" customFormat="1" ht="15"/>
    <row r="266" s="19" customFormat="1" ht="15"/>
    <row r="267" s="19" customFormat="1" ht="15"/>
    <row r="268" s="19" customFormat="1" ht="15"/>
    <row r="269" s="19" customFormat="1" ht="15"/>
    <row r="270" s="19" customFormat="1" ht="15"/>
    <row r="271" s="19" customFormat="1" ht="15"/>
    <row r="272" s="19" customFormat="1" ht="15"/>
    <row r="273" s="19" customFormat="1" ht="15"/>
    <row r="274" s="19" customFormat="1" ht="15"/>
    <row r="275" s="19" customFormat="1" ht="15"/>
    <row r="276" s="19" customFormat="1" ht="15"/>
    <row r="277" s="19" customFormat="1" ht="15"/>
    <row r="278" s="19" customFormat="1" ht="15"/>
    <row r="279" s="19" customFormat="1" ht="15"/>
    <row r="280" s="19" customFormat="1" ht="15"/>
    <row r="281" s="19" customFormat="1" ht="15"/>
    <row r="282" s="19" customFormat="1" ht="15"/>
    <row r="283" s="19" customFormat="1" ht="15"/>
    <row r="284" s="19" customFormat="1" ht="15"/>
    <row r="285" s="19" customFormat="1" ht="15"/>
    <row r="286" s="19" customFormat="1" ht="15"/>
    <row r="287" s="19" customFormat="1" ht="15"/>
    <row r="288" s="19" customFormat="1" ht="15"/>
    <row r="289" s="19" customFormat="1" ht="15"/>
    <row r="290" s="19" customFormat="1" ht="15"/>
    <row r="291" s="19" customFormat="1" ht="15"/>
    <row r="292" s="19" customFormat="1" ht="15"/>
    <row r="293" s="19" customFormat="1" ht="15"/>
    <row r="294" s="19" customFormat="1" ht="15"/>
    <row r="295" s="19" customFormat="1" ht="15"/>
    <row r="296" s="19" customFormat="1" ht="15"/>
    <row r="297" s="19" customFormat="1" ht="15"/>
    <row r="298" s="19" customFormat="1" ht="15"/>
    <row r="299" s="19" customFormat="1" ht="15"/>
    <row r="300" s="19" customFormat="1" ht="15"/>
    <row r="301" s="19" customFormat="1" ht="15"/>
    <row r="302" s="19" customFormat="1" ht="15"/>
    <row r="303" s="19" customFormat="1" ht="15"/>
    <row r="304" s="19" customFormat="1" ht="15"/>
    <row r="305" s="19" customFormat="1" ht="15"/>
    <row r="306" s="19" customFormat="1" ht="15"/>
    <row r="307" s="19" customFormat="1" ht="15"/>
    <row r="308" s="19" customFormat="1" ht="15"/>
    <row r="309" s="19" customFormat="1" ht="15"/>
    <row r="310" s="19" customFormat="1" ht="15"/>
    <row r="311" s="19" customFormat="1" ht="15"/>
    <row r="312" s="19" customFormat="1" ht="15"/>
    <row r="313" s="19" customFormat="1" ht="15"/>
    <row r="314" s="19" customFormat="1" ht="15"/>
    <row r="315" s="19" customFormat="1" ht="15"/>
    <row r="316" s="19" customFormat="1" ht="15"/>
    <row r="317" s="19" customFormat="1" ht="15"/>
    <row r="318" s="19" customFormat="1" ht="15"/>
    <row r="319" s="19" customFormat="1" ht="15"/>
    <row r="320" s="19" customFormat="1" ht="15"/>
    <row r="321" s="19" customFormat="1" ht="15"/>
    <row r="322" s="19" customFormat="1" ht="15"/>
    <row r="323" s="19" customFormat="1" ht="15"/>
    <row r="324" s="19" customFormat="1" ht="15"/>
    <row r="325" s="19" customFormat="1" ht="15"/>
    <row r="326" s="19" customFormat="1" ht="15"/>
    <row r="327" s="19" customFormat="1" ht="15"/>
    <row r="328" s="19" customFormat="1" ht="15"/>
    <row r="329" s="19" customFormat="1" ht="15"/>
    <row r="330" s="19" customFormat="1" ht="15"/>
    <row r="331" s="19" customFormat="1" ht="15"/>
    <row r="332" s="19" customFormat="1" ht="15"/>
    <row r="333" s="19" customFormat="1" ht="15"/>
    <row r="334" s="19" customFormat="1" ht="15"/>
    <row r="335" s="19" customFormat="1" ht="15"/>
    <row r="336" s="19" customFormat="1" ht="15"/>
    <row r="337" s="19" customFormat="1" ht="15"/>
    <row r="338" s="19" customFormat="1" ht="15"/>
    <row r="339" s="19" customFormat="1" ht="15"/>
    <row r="340" s="19" customFormat="1" ht="15"/>
    <row r="341" s="19" customFormat="1" ht="15"/>
    <row r="342" s="19" customFormat="1" ht="15"/>
    <row r="343" s="19" customFormat="1" ht="15"/>
    <row r="344" s="19" customFormat="1" ht="15"/>
    <row r="345" s="19" customFormat="1" ht="15"/>
    <row r="346" s="19" customFormat="1" ht="15"/>
    <row r="347" s="19" customFormat="1" ht="15"/>
    <row r="348" s="19" customFormat="1" ht="15"/>
    <row r="349" s="19" customFormat="1" ht="15"/>
    <row r="350" s="19" customFormat="1" ht="15"/>
    <row r="351" s="19" customFormat="1" ht="15"/>
    <row r="352" s="19" customFormat="1" ht="15"/>
    <row r="353" s="19" customFormat="1" ht="15"/>
    <row r="354" s="19" customFormat="1" ht="15"/>
    <row r="355" s="19" customFormat="1" ht="15"/>
    <row r="356" s="19" customFormat="1" ht="15"/>
    <row r="357" s="19" customFormat="1" ht="15"/>
    <row r="358" s="19" customFormat="1" ht="15"/>
    <row r="359" s="19" customFormat="1" ht="15"/>
    <row r="360" s="19" customFormat="1" ht="15"/>
    <row r="361" s="19" customFormat="1" ht="15"/>
    <row r="362" s="19" customFormat="1" ht="15"/>
    <row r="363" s="19" customFormat="1" ht="15"/>
    <row r="364" s="19" customFormat="1" ht="15"/>
    <row r="365" s="19" customFormat="1" ht="15"/>
    <row r="366" s="19" customFormat="1" ht="15"/>
    <row r="367" s="19" customFormat="1" ht="15"/>
    <row r="368" s="19" customFormat="1" ht="15"/>
    <row r="369" s="19" customFormat="1" ht="15"/>
    <row r="370" s="19" customFormat="1" ht="15"/>
    <row r="371" s="19" customFormat="1" ht="15"/>
    <row r="372" s="19" customFormat="1" ht="15"/>
    <row r="373" s="19" customFormat="1" ht="15"/>
    <row r="374" s="19" customFormat="1" ht="15"/>
    <row r="375" s="19" customFormat="1" ht="15"/>
    <row r="376" s="19" customFormat="1" ht="15"/>
    <row r="377" s="19" customFormat="1" ht="15"/>
    <row r="378" s="19" customFormat="1" ht="15"/>
    <row r="379" s="19" customFormat="1" ht="15"/>
    <row r="380" s="19" customFormat="1" ht="15"/>
    <row r="381" s="19" customFormat="1" ht="15"/>
    <row r="382" s="19" customFormat="1" ht="15"/>
    <row r="383" s="19" customFormat="1" ht="15"/>
    <row r="384" s="19" customFormat="1" ht="15"/>
    <row r="385" s="19" customFormat="1" ht="15"/>
    <row r="386" s="19" customFormat="1" ht="15"/>
    <row r="387" s="19" customFormat="1" ht="15"/>
    <row r="388" s="19" customFormat="1" ht="15"/>
    <row r="389" s="19" customFormat="1" ht="15"/>
    <row r="390" s="19" customFormat="1" ht="15"/>
    <row r="391" s="19" customFormat="1" ht="15"/>
    <row r="392" s="19" customFormat="1" ht="15"/>
    <row r="393" s="19" customFormat="1" ht="15"/>
    <row r="394" s="19" customFormat="1" ht="15"/>
    <row r="395" s="19" customFormat="1" ht="15"/>
    <row r="396" s="19" customFormat="1" ht="15"/>
    <row r="397" s="19" customFormat="1" ht="15"/>
    <row r="398" s="19" customFormat="1" ht="15"/>
    <row r="399" s="19" customFormat="1" ht="15"/>
    <row r="400" s="19" customFormat="1" ht="15"/>
    <row r="401" s="19" customFormat="1" ht="15"/>
    <row r="402" s="19" customFormat="1" ht="15"/>
    <row r="403" s="19" customFormat="1" ht="15"/>
    <row r="404" s="19" customFormat="1" ht="15"/>
    <row r="405" s="19" customFormat="1" ht="15"/>
    <row r="406" s="19" customFormat="1" ht="15"/>
    <row r="407" s="19" customFormat="1" ht="15"/>
    <row r="408" s="19" customFormat="1" ht="15"/>
    <row r="409" s="19" customFormat="1" ht="15"/>
    <row r="410" s="19" customFormat="1" ht="15"/>
    <row r="411" s="19" customFormat="1" ht="15"/>
    <row r="412" s="19" customFormat="1" ht="15"/>
    <row r="413" s="19" customFormat="1" ht="15"/>
    <row r="414" s="19" customFormat="1" ht="15"/>
    <row r="415" s="19" customFormat="1" ht="15"/>
    <row r="416" s="19" customFormat="1" ht="15"/>
    <row r="417" s="19" customFormat="1" ht="15"/>
    <row r="418" s="19" customFormat="1" ht="15"/>
    <row r="419" s="19" customFormat="1" ht="15"/>
    <row r="420" s="19" customFormat="1" ht="15"/>
    <row r="421" s="19" customFormat="1" ht="15"/>
    <row r="422" s="19" customFormat="1" ht="15"/>
    <row r="423" s="19" customFormat="1" ht="15"/>
    <row r="424" s="19" customFormat="1" ht="15"/>
    <row r="425" s="19" customFormat="1" ht="15"/>
    <row r="426" s="19" customFormat="1" ht="15"/>
    <row r="427" s="19" customFormat="1" ht="15"/>
    <row r="428" s="19" customFormat="1" ht="15"/>
    <row r="429" s="19" customFormat="1" ht="15"/>
    <row r="430" s="19" customFormat="1" ht="15"/>
    <row r="431" s="19" customFormat="1" ht="15"/>
    <row r="432" s="19" customFormat="1" ht="15"/>
    <row r="433" s="19" customFormat="1" ht="15"/>
    <row r="434" s="19" customFormat="1" ht="15"/>
    <row r="435" s="19" customFormat="1" ht="15"/>
    <row r="436" s="19" customFormat="1" ht="15"/>
    <row r="437" s="19" customFormat="1" ht="15"/>
    <row r="438" s="19" customFormat="1" ht="15"/>
    <row r="439" s="19" customFormat="1" ht="15"/>
    <row r="440" s="19" customFormat="1" ht="15"/>
    <row r="441" s="19" customFormat="1" ht="15"/>
    <row r="442" s="19" customFormat="1" ht="15"/>
    <row r="443" s="19" customFormat="1" ht="15"/>
    <row r="444" s="19" customFormat="1" ht="15"/>
    <row r="445" s="19" customFormat="1" ht="15"/>
    <row r="446" s="19" customFormat="1" ht="15"/>
    <row r="447" s="19" customFormat="1" ht="15"/>
    <row r="448" s="19" customFormat="1" ht="15"/>
    <row r="449" s="19" customFormat="1" ht="15"/>
    <row r="450" s="19" customFormat="1" ht="15"/>
    <row r="451" s="19" customFormat="1" ht="15"/>
    <row r="452" s="19" customFormat="1" ht="15"/>
    <row r="453" s="19" customFormat="1" ht="15"/>
    <row r="454" s="19" customFormat="1" ht="15"/>
    <row r="455" s="19" customFormat="1" ht="15"/>
    <row r="456" s="19" customFormat="1" ht="15"/>
    <row r="457" s="19" customFormat="1" ht="15"/>
    <row r="458" s="19" customFormat="1" ht="15"/>
    <row r="459" s="19" customFormat="1" ht="15"/>
    <row r="460" s="19" customFormat="1" ht="15"/>
    <row r="461" s="19" customFormat="1" ht="15"/>
    <row r="462" s="19" customFormat="1" ht="15"/>
    <row r="463" s="19" customFormat="1" ht="15"/>
    <row r="464" s="19" customFormat="1" ht="15"/>
    <row r="465" s="19" customFormat="1" ht="15"/>
    <row r="466" s="19" customFormat="1" ht="15"/>
    <row r="467" s="19" customFormat="1" ht="15"/>
    <row r="468" s="19" customFormat="1" ht="15"/>
    <row r="469" s="19" customFormat="1" ht="15"/>
    <row r="470" s="19" customFormat="1" ht="15"/>
    <row r="471" s="19" customFormat="1" ht="15"/>
    <row r="472" s="19" customFormat="1" ht="15"/>
    <row r="473" s="19" customFormat="1" ht="15"/>
    <row r="474" s="19" customFormat="1" ht="15"/>
    <row r="475" s="19" customFormat="1" ht="15"/>
    <row r="476" s="19" customFormat="1" ht="15"/>
    <row r="477" s="19" customFormat="1" ht="15"/>
    <row r="478" s="19" customFormat="1" ht="15"/>
    <row r="479" s="19" customFormat="1" ht="15"/>
    <row r="480" s="19" customFormat="1" ht="15"/>
    <row r="481" s="19" customFormat="1" ht="15"/>
    <row r="482" s="19" customFormat="1" ht="15"/>
    <row r="483" s="19" customFormat="1" ht="15"/>
    <row r="484" s="19" customFormat="1" ht="15"/>
    <row r="485" s="19" customFormat="1" ht="15"/>
    <row r="486" s="19" customFormat="1" ht="15"/>
    <row r="487" s="19" customFormat="1" ht="15"/>
    <row r="488" s="19" customFormat="1" ht="15"/>
    <row r="489" s="19" customFormat="1" ht="15"/>
    <row r="490" s="19" customFormat="1" ht="15"/>
    <row r="491" s="19" customFormat="1" ht="15"/>
    <row r="492" s="19" customFormat="1" ht="15"/>
    <row r="493" s="19" customFormat="1" ht="15"/>
    <row r="494" s="19" customFormat="1" ht="15"/>
    <row r="495" s="19" customFormat="1" ht="15"/>
    <row r="496" s="19" customFormat="1" ht="15"/>
    <row r="497" s="19" customFormat="1" ht="15"/>
    <row r="498" s="19" customFormat="1" ht="15"/>
    <row r="499" s="19" customFormat="1" ht="15"/>
    <row r="500" s="19" customFormat="1" ht="15"/>
    <row r="501" s="19" customFormat="1" ht="15"/>
    <row r="502" s="19" customFormat="1" ht="15"/>
    <row r="503" s="19" customFormat="1" ht="15"/>
    <row r="504" s="19" customFormat="1" ht="15"/>
    <row r="505" s="19" customFormat="1" ht="15"/>
    <row r="506" s="19" customFormat="1" ht="15"/>
    <row r="507" s="19" customFormat="1" ht="15"/>
    <row r="508" s="19" customFormat="1" ht="15"/>
    <row r="509" s="19" customFormat="1" ht="15"/>
    <row r="510" s="19" customFormat="1" ht="15"/>
    <row r="511" s="19" customFormat="1" ht="15"/>
    <row r="512" s="19" customFormat="1" ht="15"/>
    <row r="513" s="19" customFormat="1" ht="15"/>
    <row r="514" s="19" customFormat="1" ht="15"/>
    <row r="515" s="19" customFormat="1" ht="15"/>
    <row r="516" s="19" customFormat="1" ht="15"/>
    <row r="517" s="19" customFormat="1" ht="15"/>
    <row r="518" s="19" customFormat="1" ht="15"/>
    <row r="519" s="19" customFormat="1" ht="15"/>
    <row r="520" s="19" customFormat="1" ht="15"/>
    <row r="521" s="19" customFormat="1" ht="15"/>
    <row r="522" s="19" customFormat="1" ht="15"/>
    <row r="523" s="19" customFormat="1" ht="15"/>
    <row r="524" s="19" customFormat="1" ht="15"/>
    <row r="525" s="19" customFormat="1" ht="15"/>
    <row r="526" s="19" customFormat="1" ht="15"/>
    <row r="527" s="19" customFormat="1" ht="15"/>
    <row r="528" s="19" customFormat="1" ht="15"/>
    <row r="529" s="19" customFormat="1" ht="15"/>
    <row r="530" s="19" customFormat="1" ht="15"/>
    <row r="531" s="19" customFormat="1" ht="15"/>
    <row r="532" s="19" customFormat="1" ht="15"/>
    <row r="533" s="19" customFormat="1" ht="15"/>
    <row r="534" s="19" customFormat="1" ht="15"/>
    <row r="535" s="19" customFormat="1" ht="15"/>
    <row r="536" s="19" customFormat="1" ht="15"/>
    <row r="537" s="19" customFormat="1" ht="15"/>
    <row r="538" s="19" customFormat="1" ht="15"/>
    <row r="539" s="19" customFormat="1" ht="15"/>
    <row r="540" s="19" customFormat="1" ht="15"/>
    <row r="541" s="19" customFormat="1" ht="15"/>
    <row r="542" s="19" customFormat="1" ht="15"/>
    <row r="543" s="19" customFormat="1" ht="15"/>
    <row r="544" s="19" customFormat="1" ht="15"/>
    <row r="545" s="19" customFormat="1" ht="15"/>
    <row r="546" s="19" customFormat="1" ht="15"/>
    <row r="547" s="19" customFormat="1" ht="15"/>
    <row r="548" s="19" customFormat="1" ht="15"/>
    <row r="549" s="19" customFormat="1" ht="15"/>
    <row r="550" s="19" customFormat="1" ht="15"/>
    <row r="551" s="19" customFormat="1" ht="15"/>
    <row r="552" s="19" customFormat="1" ht="15"/>
    <row r="553" s="19" customFormat="1" ht="15"/>
    <row r="554" s="19" customFormat="1" ht="15"/>
    <row r="555" s="19" customFormat="1" ht="15"/>
    <row r="556" s="19" customFormat="1" ht="15"/>
    <row r="557" s="19" customFormat="1" ht="15"/>
    <row r="558" s="19" customFormat="1" ht="15"/>
    <row r="559" s="19" customFormat="1" ht="15"/>
    <row r="560" s="19" customFormat="1" ht="15"/>
    <row r="561" s="19" customFormat="1" ht="15"/>
    <row r="562" s="19" customFormat="1" ht="15"/>
    <row r="563" s="19" customFormat="1" ht="15"/>
    <row r="564" s="19" customFormat="1" ht="15"/>
    <row r="565" s="19" customFormat="1" ht="15"/>
    <row r="566" s="19" customFormat="1" ht="15"/>
    <row r="567" s="19" customFormat="1" ht="15"/>
    <row r="568" s="19" customFormat="1" ht="15"/>
    <row r="569" s="19" customFormat="1" ht="15"/>
    <row r="570" s="19" customFormat="1" ht="15"/>
    <row r="571" s="19" customFormat="1" ht="15"/>
    <row r="572" s="19" customFormat="1" ht="15"/>
    <row r="573" s="19" customFormat="1" ht="15"/>
    <row r="574" s="19" customFormat="1" ht="15"/>
    <row r="575" s="19" customFormat="1" ht="15"/>
    <row r="576" s="19" customFormat="1" ht="15"/>
    <row r="577" s="19" customFormat="1" ht="15"/>
    <row r="578" s="19" customFormat="1" ht="15"/>
    <row r="579" s="19" customFormat="1" ht="15"/>
    <row r="580" s="19" customFormat="1" ht="15"/>
    <row r="581" s="19" customFormat="1" ht="15"/>
    <row r="582" s="19" customFormat="1" ht="15"/>
    <row r="583" s="19" customFormat="1" ht="15"/>
    <row r="584" s="19" customFormat="1" ht="15"/>
    <row r="585" s="19" customFormat="1" ht="15"/>
    <row r="586" s="19" customFormat="1" ht="15"/>
    <row r="587" s="19" customFormat="1" ht="15"/>
    <row r="588" s="19" customFormat="1" ht="15"/>
    <row r="589" s="19" customFormat="1" ht="15"/>
    <row r="590" s="19" customFormat="1" ht="15"/>
    <row r="591" s="19" customFormat="1" ht="15"/>
    <row r="592" s="19" customFormat="1" ht="15"/>
    <row r="593" s="19" customFormat="1" ht="15"/>
    <row r="594" s="19" customFormat="1" ht="15"/>
    <row r="595" s="19" customFormat="1" ht="15"/>
    <row r="596" s="19" customFormat="1" ht="15"/>
    <row r="597" s="19" customFormat="1" ht="15"/>
    <row r="598" s="19" customFormat="1" ht="15"/>
    <row r="599" s="19" customFormat="1" ht="15"/>
    <row r="600" s="19" customFormat="1" ht="15"/>
    <row r="601" s="19" customFormat="1" ht="15"/>
    <row r="602" s="19" customFormat="1" ht="15"/>
    <row r="603" s="19" customFormat="1" ht="15"/>
    <row r="604" s="19" customFormat="1" ht="15"/>
    <row r="605" s="19" customFormat="1" ht="15"/>
    <row r="606" s="19" customFormat="1" ht="15"/>
    <row r="607" s="19" customFormat="1" ht="15"/>
    <row r="608" s="19" customFormat="1" ht="15"/>
    <row r="609" s="19" customFormat="1" ht="15"/>
    <row r="610" s="19" customFormat="1" ht="15"/>
    <row r="611" s="19" customFormat="1" ht="15"/>
    <row r="612" s="19" customFormat="1" ht="15"/>
    <row r="613" s="19" customFormat="1" ht="15"/>
    <row r="614" s="19" customFormat="1" ht="15"/>
    <row r="615" s="19" customFormat="1" ht="15"/>
    <row r="616" s="19" customFormat="1" ht="15"/>
    <row r="617" s="19" customFormat="1" ht="15"/>
    <row r="618" s="19" customFormat="1" ht="15"/>
    <row r="619" s="19" customFormat="1" ht="15"/>
    <row r="620" s="19" customFormat="1" ht="15"/>
    <row r="621" s="19" customFormat="1" ht="15"/>
    <row r="622" s="19" customFormat="1" ht="15"/>
    <row r="623" s="19" customFormat="1" ht="15"/>
    <row r="624" s="19" customFormat="1" ht="15"/>
    <row r="625" s="19" customFormat="1" ht="15"/>
    <row r="626" s="19" customFormat="1" ht="15"/>
    <row r="627" s="19" customFormat="1" ht="15"/>
    <row r="628" s="19" customFormat="1" ht="15"/>
    <row r="629" s="19" customFormat="1" ht="15"/>
    <row r="630" s="19" customFormat="1" ht="15"/>
    <row r="631" s="19" customFormat="1" ht="15"/>
    <row r="632" s="19" customFormat="1" ht="15"/>
    <row r="633" s="19" customFormat="1" ht="15"/>
    <row r="634" s="19" customFormat="1" ht="15"/>
    <row r="635" s="19" customFormat="1" ht="15"/>
    <row r="636" s="19" customFormat="1" ht="15"/>
    <row r="637" s="19" customFormat="1" ht="15"/>
    <row r="638" s="19" customFormat="1" ht="15"/>
    <row r="639" s="19" customFormat="1" ht="15"/>
    <row r="640" s="19" customFormat="1" ht="15"/>
    <row r="641" s="19" customFormat="1" ht="15"/>
    <row r="642" s="19" customFormat="1" ht="15"/>
    <row r="643" s="19" customFormat="1" ht="15"/>
    <row r="644" s="19" customFormat="1" ht="15"/>
    <row r="645" s="19" customFormat="1" ht="15"/>
    <row r="646" s="19" customFormat="1" ht="15"/>
    <row r="647" s="19" customFormat="1" ht="15"/>
    <row r="648" s="19" customFormat="1" ht="15"/>
    <row r="649" s="19" customFormat="1" ht="15"/>
    <row r="650" s="19" customFormat="1" ht="15"/>
    <row r="651" s="19" customFormat="1" ht="15"/>
    <row r="652" s="19" customFormat="1" ht="15"/>
    <row r="653" s="19" customFormat="1" ht="15"/>
    <row r="654" s="19" customFormat="1" ht="15"/>
    <row r="655" s="19" customFormat="1" ht="15"/>
    <row r="656" s="19" customFormat="1" ht="15"/>
    <row r="657" s="19" customFormat="1" ht="15"/>
    <row r="658" s="19" customFormat="1" ht="15"/>
    <row r="659" s="19" customFormat="1" ht="15"/>
    <row r="660" s="19" customFormat="1" ht="15"/>
    <row r="661" s="19" customFormat="1" ht="15"/>
    <row r="662" s="19" customFormat="1" ht="15"/>
    <row r="663" s="19" customFormat="1" ht="15"/>
    <row r="664" s="19" customFormat="1" ht="15"/>
    <row r="665" s="19" customFormat="1" ht="15"/>
    <row r="666" s="19" customFormat="1" ht="15"/>
    <row r="667" s="19" customFormat="1" ht="15"/>
    <row r="668" s="19" customFormat="1" ht="15"/>
    <row r="669" s="19" customFormat="1" ht="15"/>
    <row r="670" s="19" customFormat="1" ht="15"/>
    <row r="671" s="19" customFormat="1" ht="15"/>
    <row r="672" s="19" customFormat="1" ht="15"/>
    <row r="673" s="19" customFormat="1" ht="15"/>
    <row r="674" s="19" customFormat="1" ht="15"/>
    <row r="675" s="19" customFormat="1" ht="15"/>
    <row r="676" s="19" customFormat="1" ht="15"/>
    <row r="677" s="19" customFormat="1" ht="15"/>
    <row r="678" s="19" customFormat="1" ht="15"/>
    <row r="679" s="19" customFormat="1" ht="15"/>
    <row r="680" s="19" customFormat="1" ht="15"/>
    <row r="681" s="19" customFormat="1" ht="15"/>
    <row r="682" s="19" customFormat="1" ht="15"/>
    <row r="683" s="19" customFormat="1" ht="15"/>
    <row r="684" s="19" customFormat="1" ht="15"/>
    <row r="685" s="19" customFormat="1" ht="15"/>
    <row r="686" s="19" customFormat="1" ht="15"/>
    <row r="687" s="19" customFormat="1" ht="15"/>
    <row r="688" s="19" customFormat="1" ht="15"/>
    <row r="689" s="19" customFormat="1" ht="15"/>
    <row r="690" s="19" customFormat="1" ht="15"/>
    <row r="691" s="19" customFormat="1" ht="15"/>
    <row r="692" s="19" customFormat="1" ht="15"/>
    <row r="693" s="19" customFormat="1" ht="15"/>
    <row r="694" s="19" customFormat="1" ht="15"/>
    <row r="695" s="19" customFormat="1" ht="15"/>
    <row r="696" s="19" customFormat="1" ht="15"/>
    <row r="697" s="19" customFormat="1" ht="15"/>
    <row r="698" s="19" customFormat="1" ht="15"/>
    <row r="699" s="19" customFormat="1" ht="15"/>
    <row r="700" s="19" customFormat="1" ht="15"/>
    <row r="701" s="19" customFormat="1" ht="15"/>
    <row r="702" s="19" customFormat="1" ht="15"/>
    <row r="703" s="19" customFormat="1" ht="15"/>
    <row r="704" s="19" customFormat="1" ht="15"/>
    <row r="705" s="19" customFormat="1" ht="15"/>
    <row r="706" s="19" customFormat="1" ht="15"/>
    <row r="707" s="19" customFormat="1" ht="15"/>
    <row r="708" s="19" customFormat="1" ht="15"/>
    <row r="709" s="19" customFormat="1" ht="15"/>
    <row r="710" s="19" customFormat="1" ht="15"/>
    <row r="711" s="19" customFormat="1" ht="15"/>
    <row r="712" s="19" customFormat="1" ht="15"/>
    <row r="713" s="19" customFormat="1" ht="15"/>
    <row r="714" s="19" customFormat="1" ht="15"/>
    <row r="715" s="19" customFormat="1" ht="15"/>
    <row r="716" s="19" customFormat="1" ht="15"/>
    <row r="717" s="19" customFormat="1" ht="15"/>
    <row r="718" s="19" customFormat="1" ht="15"/>
    <row r="719" s="19" customFormat="1" ht="15"/>
    <row r="720" s="19" customFormat="1" ht="15"/>
    <row r="721" s="19" customFormat="1" ht="15"/>
    <row r="722" s="19" customFormat="1" ht="15"/>
    <row r="723" s="19" customFormat="1" ht="15"/>
    <row r="724" s="19" customFormat="1" ht="15"/>
    <row r="725" s="19" customFormat="1" ht="15"/>
    <row r="726" s="19" customFormat="1" ht="15"/>
    <row r="727" s="19" customFormat="1" ht="15"/>
    <row r="728" s="19" customFormat="1" ht="15"/>
    <row r="729" s="19" customFormat="1" ht="15"/>
    <row r="730" s="19" customFormat="1" ht="15"/>
    <row r="731" s="19" customFormat="1" ht="15"/>
    <row r="732" s="19" customFormat="1" ht="15"/>
    <row r="733" s="19" customFormat="1" ht="15"/>
    <row r="734" s="19" customFormat="1" ht="15"/>
    <row r="735" s="19" customFormat="1" ht="15"/>
    <row r="736" s="19" customFormat="1" ht="15"/>
    <row r="737" s="19" customFormat="1" ht="15"/>
    <row r="738" s="19" customFormat="1" ht="15"/>
    <row r="739" s="19" customFormat="1" ht="15"/>
    <row r="740" s="19" customFormat="1" ht="15"/>
    <row r="741" s="19" customFormat="1" ht="15"/>
    <row r="742" s="19" customFormat="1" ht="15"/>
    <row r="743" s="19" customFormat="1" ht="15"/>
    <row r="744" s="19" customFormat="1" ht="15"/>
    <row r="745" s="19" customFormat="1" ht="15"/>
    <row r="746" s="19" customFormat="1" ht="15"/>
    <row r="747" s="19" customFormat="1" ht="15"/>
    <row r="748" s="19" customFormat="1" ht="15"/>
    <row r="749" s="19" customFormat="1" ht="15"/>
    <row r="750" s="19" customFormat="1" ht="15"/>
    <row r="751" s="19" customFormat="1" ht="15"/>
    <row r="752" s="19" customFormat="1" ht="15"/>
    <row r="753" s="19" customFormat="1" ht="15"/>
    <row r="754" s="19" customFormat="1" ht="15"/>
    <row r="755" s="19" customFormat="1" ht="15"/>
    <row r="756" s="19" customFormat="1" ht="15"/>
    <row r="757" s="19" customFormat="1" ht="15"/>
    <row r="758" s="19" customFormat="1" ht="15"/>
    <row r="759" s="19" customFormat="1" ht="15"/>
    <row r="760" s="19" customFormat="1" ht="15"/>
    <row r="761" s="19" customFormat="1" ht="15"/>
    <row r="762" s="19" customFormat="1" ht="15"/>
    <row r="763" s="19" customFormat="1" ht="15"/>
    <row r="764" s="19" customFormat="1" ht="15"/>
    <row r="765" s="19" customFormat="1" ht="15"/>
    <row r="766" s="19" customFormat="1" ht="15"/>
    <row r="767" s="19" customFormat="1" ht="15"/>
    <row r="768" s="19" customFormat="1" ht="15"/>
    <row r="769" s="19" customFormat="1" ht="15"/>
    <row r="770" s="19" customFormat="1" ht="15"/>
    <row r="771" s="19" customFormat="1" ht="15"/>
    <row r="772" s="19" customFormat="1" ht="15"/>
    <row r="773" s="19" customFormat="1" ht="15"/>
    <row r="774" s="19" customFormat="1" ht="15"/>
    <row r="775" s="19" customFormat="1" ht="15"/>
    <row r="776" s="19" customFormat="1" ht="15"/>
    <row r="777" s="19" customFormat="1" ht="15"/>
    <row r="778" s="19" customFormat="1" ht="15"/>
    <row r="779" s="19" customFormat="1" ht="15"/>
    <row r="780" s="19" customFormat="1" ht="15"/>
    <row r="781" s="19" customFormat="1" ht="15"/>
    <row r="782" s="19" customFormat="1" ht="15"/>
    <row r="783" s="19" customFormat="1" ht="15"/>
    <row r="784" s="19" customFormat="1" ht="15"/>
    <row r="785" s="19" customFormat="1" ht="15"/>
    <row r="786" s="19" customFormat="1" ht="15"/>
    <row r="787" s="19" customFormat="1" ht="15"/>
    <row r="788" s="19" customFormat="1" ht="15"/>
    <row r="789" s="19" customFormat="1" ht="15"/>
    <row r="790" s="19" customFormat="1" ht="15"/>
    <row r="791" s="19" customFormat="1" ht="15"/>
    <row r="792" s="19" customFormat="1" ht="15"/>
    <row r="793" s="19" customFormat="1" ht="15"/>
    <row r="794" s="19" customFormat="1" ht="15"/>
    <row r="795" s="19" customFormat="1" ht="15"/>
    <row r="796" s="19" customFormat="1" ht="15"/>
    <row r="797" s="19" customFormat="1" ht="15"/>
    <row r="798" s="19" customFormat="1" ht="15"/>
    <row r="799" s="19" customFormat="1" ht="15"/>
    <row r="800" s="19" customFormat="1" ht="15"/>
    <row r="801" s="19" customFormat="1" ht="15"/>
    <row r="802" s="19" customFormat="1" ht="15"/>
    <row r="803" s="19" customFormat="1" ht="15"/>
    <row r="804" s="19" customFormat="1" ht="15"/>
    <row r="805" s="19" customFormat="1" ht="15"/>
    <row r="806" s="19" customFormat="1" ht="15"/>
    <row r="807" s="19" customFormat="1" ht="15"/>
    <row r="808" s="19" customFormat="1" ht="15"/>
    <row r="809" s="19" customFormat="1" ht="15"/>
    <row r="810" s="19" customFormat="1" ht="15"/>
    <row r="811" s="19" customFormat="1" ht="15"/>
    <row r="812" s="19" customFormat="1" ht="15"/>
    <row r="813" s="19" customFormat="1" ht="15"/>
    <row r="814" s="19" customFormat="1" ht="15"/>
    <row r="815" s="19" customFormat="1" ht="15"/>
    <row r="816" s="19" customFormat="1" ht="15"/>
    <row r="817" s="19" customFormat="1" ht="15"/>
    <row r="818" s="19" customFormat="1" ht="15"/>
    <row r="819" s="19" customFormat="1" ht="15"/>
    <row r="820" s="19" customFormat="1" ht="15"/>
    <row r="821" s="19" customFormat="1" ht="15"/>
    <row r="822" s="19" customFormat="1" ht="15"/>
    <row r="823" s="19" customFormat="1" ht="15"/>
    <row r="824" s="19" customFormat="1" ht="15"/>
    <row r="825" s="19" customFormat="1" ht="15"/>
    <row r="826" s="19" customFormat="1" ht="15"/>
    <row r="827" s="19" customFormat="1" ht="15"/>
    <row r="828" s="19" customFormat="1" ht="15"/>
    <row r="829" s="19" customFormat="1" ht="15"/>
    <row r="830" s="19" customFormat="1" ht="15"/>
    <row r="831" s="19" customFormat="1" ht="15"/>
    <row r="832" s="19" customFormat="1" ht="15"/>
    <row r="833" s="19" customFormat="1" ht="15"/>
    <row r="834" s="19" customFormat="1" ht="15"/>
    <row r="835" s="19" customFormat="1" ht="15"/>
    <row r="836" s="19" customFormat="1" ht="15"/>
    <row r="837" s="19" customFormat="1" ht="15"/>
    <row r="838" s="19" customFormat="1" ht="15"/>
    <row r="839" s="19" customFormat="1" ht="15"/>
    <row r="840" s="19" customFormat="1" ht="15"/>
    <row r="841" s="19" customFormat="1" ht="15"/>
    <row r="842" s="19" customFormat="1" ht="15"/>
    <row r="843" s="19" customFormat="1" ht="15"/>
    <row r="844" s="19" customFormat="1" ht="15"/>
    <row r="845" s="19" customFormat="1" ht="15"/>
    <row r="846" s="19" customFormat="1" ht="15"/>
    <row r="847" s="19" customFormat="1" ht="15"/>
    <row r="848" s="19" customFormat="1" ht="15"/>
    <row r="849" s="19" customFormat="1" ht="15"/>
    <row r="850" s="19" customFormat="1" ht="15"/>
    <row r="851" s="19" customFormat="1" ht="15"/>
    <row r="852" s="19" customFormat="1" ht="15"/>
    <row r="853" s="19" customFormat="1" ht="15"/>
    <row r="854" s="19" customFormat="1" ht="15"/>
    <row r="855" s="19" customFormat="1" ht="15"/>
    <row r="856" s="19" customFormat="1" ht="15"/>
    <row r="857" s="19" customFormat="1" ht="15"/>
    <row r="858" s="19" customFormat="1" ht="15"/>
    <row r="859" s="19" customFormat="1" ht="15"/>
    <row r="860" s="19" customFormat="1" ht="15"/>
    <row r="861" s="19" customFormat="1" ht="15"/>
    <row r="862" s="19" customFormat="1" ht="15"/>
    <row r="863" s="19" customFormat="1" ht="15"/>
    <row r="864" s="19" customFormat="1" ht="15"/>
    <row r="865" s="19" customFormat="1" ht="15"/>
    <row r="866" s="19" customFormat="1" ht="15"/>
    <row r="867" s="19" customFormat="1" ht="15"/>
    <row r="868" s="19" customFormat="1" ht="15"/>
    <row r="869" s="19" customFormat="1" ht="15"/>
    <row r="870" s="19" customFormat="1" ht="15"/>
    <row r="871" s="19" customFormat="1" ht="15"/>
    <row r="872" s="19" customFormat="1" ht="15"/>
    <row r="873" s="19" customFormat="1" ht="15"/>
    <row r="874" s="19" customFormat="1" ht="15"/>
    <row r="875" s="19" customFormat="1" ht="15"/>
    <row r="876" s="19" customFormat="1" ht="15"/>
    <row r="877" s="19" customFormat="1" ht="15"/>
    <row r="878" s="19" customFormat="1" ht="15"/>
    <row r="879" s="19" customFormat="1" ht="15"/>
    <row r="880" s="19" customFormat="1" ht="15"/>
    <row r="881" s="19" customFormat="1" ht="15"/>
    <row r="882" s="19" customFormat="1" ht="15"/>
    <row r="883" s="19" customFormat="1" ht="15"/>
    <row r="884" s="19" customFormat="1" ht="15"/>
    <row r="885" s="19" customFormat="1" ht="15"/>
    <row r="886" s="19" customFormat="1" ht="15"/>
  </sheetData>
  <sheetProtection password="F5FA" sheet="1" objects="1" scenarios="1"/>
  <mergeCells count="7">
    <mergeCell ref="A32:B32"/>
    <mergeCell ref="A5:B5"/>
    <mergeCell ref="A18:E18"/>
    <mergeCell ref="A19:B19"/>
    <mergeCell ref="A10:B10"/>
    <mergeCell ref="A11:B11"/>
    <mergeCell ref="B7:C7"/>
  </mergeCells>
  <printOptions/>
  <pageMargins left="0.787401575" right="0.787401575" top="0.984251969" bottom="0.984251969" header="0.4921259845" footer="0.4921259845"/>
  <pageSetup fitToHeight="1" fitToWidth="1" horizontalDpi="600" verticalDpi="600" orientation="portrait" paperSize="9" scale="84" r:id="rId1"/>
  <headerFooter alignWithMargins="0">
    <oddFooter>&amp;LRéférentiel VERONIQUE
Version Février 2011&amp;RPage &amp;P/&amp;N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144"/>
  <sheetViews>
    <sheetView showGridLines="0" view="pageBreakPreview" zoomScale="60" workbookViewId="0" topLeftCell="A1">
      <selection activeCell="C12" sqref="C12"/>
    </sheetView>
  </sheetViews>
  <sheetFormatPr defaultColWidth="11.421875" defaultRowHeight="12.75"/>
  <cols>
    <col min="1" max="1" width="119.57421875" style="20" customWidth="1"/>
  </cols>
  <sheetData>
    <row r="1" ht="21.75" thickBot="1" thickTop="1">
      <c r="A1" s="47" t="s">
        <v>78</v>
      </c>
    </row>
    <row r="2" ht="15" customHeight="1" thickTop="1">
      <c r="A2" s="44"/>
    </row>
    <row r="4" s="661" customFormat="1" ht="15">
      <c r="A4" s="664" t="s">
        <v>79</v>
      </c>
    </row>
    <row r="5" s="661" customFormat="1" ht="14.25">
      <c r="A5" s="663" t="s">
        <v>80</v>
      </c>
    </row>
    <row r="6" s="661" customFormat="1" ht="14.25">
      <c r="A6" s="663"/>
    </row>
    <row r="7" s="661" customFormat="1" ht="15">
      <c r="A7" s="664" t="s">
        <v>376</v>
      </c>
    </row>
    <row r="8" s="661" customFormat="1" ht="14.25">
      <c r="A8" s="663" t="s">
        <v>379</v>
      </c>
    </row>
    <row r="9" s="661" customFormat="1" ht="14.25">
      <c r="A9" s="663"/>
    </row>
    <row r="10" s="662" customFormat="1" ht="15">
      <c r="A10" s="664" t="s">
        <v>192</v>
      </c>
    </row>
    <row r="11" s="661" customFormat="1" ht="31.5" customHeight="1">
      <c r="A11" s="663" t="s">
        <v>81</v>
      </c>
    </row>
    <row r="12" s="661" customFormat="1" ht="14.25">
      <c r="A12" s="663"/>
    </row>
    <row r="13" s="661" customFormat="1" ht="15">
      <c r="A13" s="664" t="s">
        <v>82</v>
      </c>
    </row>
    <row r="14" s="661" customFormat="1" ht="42.75">
      <c r="A14" s="663" t="s">
        <v>83</v>
      </c>
    </row>
    <row r="15" s="661" customFormat="1" ht="14.25">
      <c r="A15" s="663"/>
    </row>
    <row r="16" s="661" customFormat="1" ht="15">
      <c r="A16" s="664" t="s">
        <v>457</v>
      </c>
    </row>
    <row r="17" s="661" customFormat="1" ht="28.5">
      <c r="A17" s="663" t="s">
        <v>557</v>
      </c>
    </row>
    <row r="18" s="661" customFormat="1" ht="14.25">
      <c r="A18" s="663"/>
    </row>
    <row r="19" s="661" customFormat="1" ht="15">
      <c r="A19" s="664" t="s">
        <v>191</v>
      </c>
    </row>
    <row r="20" s="661" customFormat="1" ht="28.5">
      <c r="A20" s="663" t="s">
        <v>84</v>
      </c>
    </row>
    <row r="21" s="661" customFormat="1" ht="14.25">
      <c r="A21" s="663"/>
    </row>
    <row r="22" s="661" customFormat="1" ht="15">
      <c r="A22" s="664" t="s">
        <v>462</v>
      </c>
    </row>
    <row r="23" s="661" customFormat="1" ht="14.25">
      <c r="A23" s="663" t="s">
        <v>463</v>
      </c>
    </row>
    <row r="24" s="661" customFormat="1" ht="14.25">
      <c r="A24" s="663"/>
    </row>
    <row r="25" s="661" customFormat="1" ht="15">
      <c r="A25" s="664" t="s">
        <v>193</v>
      </c>
    </row>
    <row r="26" s="661" customFormat="1" ht="28.5">
      <c r="A26" s="663" t="s">
        <v>337</v>
      </c>
    </row>
    <row r="27" s="661" customFormat="1" ht="14.25">
      <c r="A27" s="663"/>
    </row>
    <row r="28" s="661" customFormat="1" ht="15">
      <c r="A28" s="664" t="s">
        <v>85</v>
      </c>
    </row>
    <row r="29" s="661" customFormat="1" ht="14.25">
      <c r="A29" s="663" t="s">
        <v>281</v>
      </c>
    </row>
    <row r="30" s="661" customFormat="1" ht="14.25">
      <c r="A30" s="663"/>
    </row>
    <row r="31" s="661" customFormat="1" ht="15">
      <c r="A31" s="664" t="s">
        <v>458</v>
      </c>
    </row>
    <row r="32" s="661" customFormat="1" ht="14.25">
      <c r="A32" s="663" t="s">
        <v>464</v>
      </c>
    </row>
    <row r="33" s="661" customFormat="1" ht="14.25">
      <c r="A33" s="663"/>
    </row>
    <row r="34" s="661" customFormat="1" ht="15">
      <c r="A34" s="664" t="s">
        <v>86</v>
      </c>
    </row>
    <row r="35" s="661" customFormat="1" ht="28.5">
      <c r="A35" s="663" t="s">
        <v>87</v>
      </c>
    </row>
    <row r="36" s="661" customFormat="1" ht="14.25">
      <c r="A36" s="663"/>
    </row>
    <row r="37" s="661" customFormat="1" ht="15">
      <c r="A37" s="664" t="s">
        <v>190</v>
      </c>
    </row>
    <row r="38" s="661" customFormat="1" ht="28.5">
      <c r="A38" s="663" t="s">
        <v>88</v>
      </c>
    </row>
    <row r="39" s="661" customFormat="1" ht="14.25">
      <c r="A39" s="663"/>
    </row>
    <row r="40" s="661" customFormat="1" ht="15">
      <c r="A40" s="664" t="s">
        <v>89</v>
      </c>
    </row>
    <row r="41" s="661" customFormat="1" ht="14.25">
      <c r="A41" s="663" t="s">
        <v>90</v>
      </c>
    </row>
    <row r="42" s="661" customFormat="1" ht="14.25">
      <c r="A42" s="663"/>
    </row>
    <row r="43" s="661" customFormat="1" ht="15">
      <c r="A43" s="664" t="s">
        <v>91</v>
      </c>
    </row>
    <row r="44" s="661" customFormat="1" ht="28.5">
      <c r="A44" s="663" t="s">
        <v>366</v>
      </c>
    </row>
    <row r="45" s="661" customFormat="1" ht="14.25">
      <c r="A45" s="663"/>
    </row>
    <row r="46" s="661" customFormat="1" ht="15">
      <c r="A46" s="664" t="s">
        <v>92</v>
      </c>
    </row>
    <row r="47" s="661" customFormat="1" ht="14.25">
      <c r="A47" s="663" t="s">
        <v>338</v>
      </c>
    </row>
    <row r="48" s="661" customFormat="1" ht="14.25">
      <c r="A48" s="663"/>
    </row>
    <row r="49" s="661" customFormat="1" ht="15">
      <c r="A49" s="664" t="s">
        <v>369</v>
      </c>
    </row>
    <row r="50" s="661" customFormat="1" ht="26.25" customHeight="1">
      <c r="A50" s="663" t="s">
        <v>375</v>
      </c>
    </row>
    <row r="51" s="661" customFormat="1" ht="14.25">
      <c r="A51" s="663"/>
    </row>
    <row r="52" s="661" customFormat="1" ht="15">
      <c r="A52" s="664" t="s">
        <v>456</v>
      </c>
    </row>
    <row r="53" s="661" customFormat="1" ht="28.5">
      <c r="A53" s="663" t="s">
        <v>558</v>
      </c>
    </row>
    <row r="54" s="661" customFormat="1" ht="14.25">
      <c r="A54" s="663"/>
    </row>
    <row r="55" s="661" customFormat="1" ht="15">
      <c r="A55" s="664" t="s">
        <v>100</v>
      </c>
    </row>
    <row r="56" s="661" customFormat="1" ht="14.25">
      <c r="A56" s="663" t="s">
        <v>367</v>
      </c>
    </row>
    <row r="57" s="661" customFormat="1" ht="14.25">
      <c r="A57" s="663"/>
    </row>
    <row r="58" s="661" customFormat="1" ht="15">
      <c r="A58" s="664" t="s">
        <v>101</v>
      </c>
    </row>
    <row r="59" s="661" customFormat="1" ht="14.25">
      <c r="A59" s="663" t="s">
        <v>102</v>
      </c>
    </row>
    <row r="60" s="661" customFormat="1" ht="14.25">
      <c r="A60" s="663"/>
    </row>
    <row r="61" s="661" customFormat="1" ht="15">
      <c r="A61" s="664" t="s">
        <v>103</v>
      </c>
    </row>
    <row r="62" s="661" customFormat="1" ht="14.25">
      <c r="A62" s="663" t="s">
        <v>104</v>
      </c>
    </row>
    <row r="63" s="661" customFormat="1" ht="14.25">
      <c r="A63" s="663"/>
    </row>
    <row r="64" s="661" customFormat="1" ht="15">
      <c r="A64" s="664" t="s">
        <v>460</v>
      </c>
    </row>
    <row r="65" s="661" customFormat="1" ht="14.25">
      <c r="A65" s="663" t="s">
        <v>461</v>
      </c>
    </row>
    <row r="66" s="661" customFormat="1" ht="14.25">
      <c r="A66" s="663"/>
    </row>
    <row r="67" s="661" customFormat="1" ht="15">
      <c r="A67" s="664" t="s">
        <v>93</v>
      </c>
    </row>
    <row r="68" s="661" customFormat="1" ht="14.25">
      <c r="A68" s="663" t="s">
        <v>187</v>
      </c>
    </row>
    <row r="69" s="661" customFormat="1" ht="14.25">
      <c r="A69" s="663"/>
    </row>
    <row r="70" s="661" customFormat="1" ht="15">
      <c r="A70" s="664" t="s">
        <v>325</v>
      </c>
    </row>
    <row r="71" s="661" customFormat="1" ht="28.5">
      <c r="A71" s="663" t="s">
        <v>566</v>
      </c>
    </row>
    <row r="72" s="661" customFormat="1" ht="14.25">
      <c r="A72" s="665" t="s">
        <v>94</v>
      </c>
    </row>
    <row r="73" s="661" customFormat="1" ht="14.25">
      <c r="A73" s="665" t="s">
        <v>95</v>
      </c>
    </row>
    <row r="74" s="661" customFormat="1" ht="14.25">
      <c r="A74" s="665" t="s">
        <v>99</v>
      </c>
    </row>
    <row r="75" s="661" customFormat="1" ht="14.25">
      <c r="A75" s="663"/>
    </row>
    <row r="76" s="661" customFormat="1" ht="15">
      <c r="A76" s="664" t="s">
        <v>105</v>
      </c>
    </row>
    <row r="77" s="661" customFormat="1" ht="14.25">
      <c r="A77" s="663" t="s">
        <v>106</v>
      </c>
    </row>
    <row r="78" s="661" customFormat="1" ht="14.25">
      <c r="A78" s="663"/>
    </row>
    <row r="79" s="661" customFormat="1" ht="15">
      <c r="A79" s="664" t="s">
        <v>107</v>
      </c>
    </row>
    <row r="80" s="661" customFormat="1" ht="14.25">
      <c r="A80" s="663" t="s">
        <v>108</v>
      </c>
    </row>
    <row r="81" s="661" customFormat="1" ht="14.25">
      <c r="A81" s="663"/>
    </row>
    <row r="82" s="661" customFormat="1" ht="15">
      <c r="A82" s="664" t="s">
        <v>109</v>
      </c>
    </row>
    <row r="83" s="661" customFormat="1" ht="28.5">
      <c r="A83" s="663" t="s">
        <v>380</v>
      </c>
    </row>
    <row r="84" s="661" customFormat="1" ht="14.25">
      <c r="A84" s="663"/>
    </row>
    <row r="85" s="661" customFormat="1" ht="15">
      <c r="A85" s="664" t="s">
        <v>112</v>
      </c>
    </row>
    <row r="86" s="661" customFormat="1" ht="14.25">
      <c r="A86" s="663" t="s">
        <v>368</v>
      </c>
    </row>
    <row r="87" s="661" customFormat="1" ht="14.25">
      <c r="A87" s="663"/>
    </row>
    <row r="88" s="661" customFormat="1" ht="15">
      <c r="A88" s="664" t="s">
        <v>113</v>
      </c>
    </row>
    <row r="89" s="661" customFormat="1" ht="14.25">
      <c r="A89" s="663" t="s">
        <v>114</v>
      </c>
    </row>
    <row r="90" s="661" customFormat="1" ht="14.25">
      <c r="A90" s="663"/>
    </row>
    <row r="91" s="661" customFormat="1" ht="15">
      <c r="A91" s="664" t="s">
        <v>115</v>
      </c>
    </row>
    <row r="92" s="661" customFormat="1" ht="28.5">
      <c r="A92" s="663" t="s">
        <v>116</v>
      </c>
    </row>
    <row r="93" s="661" customFormat="1" ht="14.25">
      <c r="A93" s="663"/>
    </row>
    <row r="94" s="661" customFormat="1" ht="15">
      <c r="A94" s="664" t="s">
        <v>117</v>
      </c>
    </row>
    <row r="95" s="661" customFormat="1" ht="18.75" customHeight="1">
      <c r="A95" s="663" t="s">
        <v>381</v>
      </c>
    </row>
    <row r="96" s="661" customFormat="1" ht="14.25">
      <c r="A96" s="663"/>
    </row>
    <row r="97" s="661" customFormat="1" ht="15">
      <c r="A97" s="664" t="s">
        <v>732</v>
      </c>
    </row>
    <row r="98" s="661" customFormat="1" ht="41.25" customHeight="1">
      <c r="A98" s="663" t="s">
        <v>330</v>
      </c>
    </row>
    <row r="99" s="661" customFormat="1" ht="28.5">
      <c r="A99" s="663" t="s">
        <v>329</v>
      </c>
    </row>
    <row r="100" s="661" customFormat="1" ht="14.25">
      <c r="A100" s="663" t="s">
        <v>331</v>
      </c>
    </row>
    <row r="101" s="661" customFormat="1" ht="14.25">
      <c r="A101" s="663" t="s">
        <v>332</v>
      </c>
    </row>
    <row r="102" s="661" customFormat="1" ht="14.25">
      <c r="A102" s="663" t="s">
        <v>333</v>
      </c>
    </row>
    <row r="103" s="661" customFormat="1" ht="14.25">
      <c r="A103" s="663" t="s">
        <v>334</v>
      </c>
    </row>
    <row r="104" s="661" customFormat="1" ht="14.25">
      <c r="A104" s="663" t="s">
        <v>335</v>
      </c>
    </row>
    <row r="105" s="661" customFormat="1" ht="14.25">
      <c r="A105" s="663" t="s">
        <v>336</v>
      </c>
    </row>
    <row r="106" s="661" customFormat="1" ht="14.25">
      <c r="A106" s="663" t="s">
        <v>328</v>
      </c>
    </row>
    <row r="107" s="661" customFormat="1" ht="14.25">
      <c r="A107" s="663"/>
    </row>
    <row r="108" s="661" customFormat="1" ht="15">
      <c r="A108" s="664" t="s">
        <v>110</v>
      </c>
    </row>
    <row r="109" s="661" customFormat="1" ht="14.25">
      <c r="A109" s="663" t="s">
        <v>111</v>
      </c>
    </row>
    <row r="110" s="661" customFormat="1" ht="14.25">
      <c r="A110" s="663"/>
    </row>
    <row r="111" s="661" customFormat="1" ht="15">
      <c r="A111" s="664" t="s">
        <v>118</v>
      </c>
    </row>
    <row r="112" s="661" customFormat="1" ht="14.25">
      <c r="A112" s="663" t="s">
        <v>119</v>
      </c>
    </row>
    <row r="113" s="661" customFormat="1" ht="14.25">
      <c r="A113" s="663"/>
    </row>
    <row r="114" s="661" customFormat="1" ht="15">
      <c r="A114" s="664" t="s">
        <v>120</v>
      </c>
    </row>
    <row r="115" s="661" customFormat="1" ht="14.25">
      <c r="A115" s="663" t="s">
        <v>121</v>
      </c>
    </row>
    <row r="116" s="661" customFormat="1" ht="14.25">
      <c r="A116" s="663"/>
    </row>
    <row r="117" s="661" customFormat="1" ht="15">
      <c r="A117" s="664" t="s">
        <v>607</v>
      </c>
    </row>
    <row r="118" s="661" customFormat="1" ht="15.75" customHeight="1">
      <c r="A118" s="663" t="s">
        <v>608</v>
      </c>
    </row>
    <row r="119" s="661" customFormat="1" ht="14.25">
      <c r="A119" s="663" t="s">
        <v>604</v>
      </c>
    </row>
    <row r="120" s="661" customFormat="1" ht="28.5">
      <c r="A120" s="663" t="s">
        <v>605</v>
      </c>
    </row>
    <row r="121" s="661" customFormat="1" ht="14.25">
      <c r="A121" s="663" t="s">
        <v>606</v>
      </c>
    </row>
    <row r="122" s="661" customFormat="1" ht="14.25">
      <c r="A122" s="663"/>
    </row>
    <row r="123" s="661" customFormat="1" ht="15">
      <c r="A123" s="664" t="s">
        <v>459</v>
      </c>
    </row>
    <row r="124" s="661" customFormat="1" ht="14.25">
      <c r="A124" s="663" t="s">
        <v>465</v>
      </c>
    </row>
    <row r="125" s="661" customFormat="1" ht="14.25">
      <c r="A125" s="663"/>
    </row>
    <row r="126" s="661" customFormat="1" ht="15">
      <c r="A126" s="664" t="s">
        <v>122</v>
      </c>
    </row>
    <row r="127" s="661" customFormat="1" ht="28.5">
      <c r="A127" s="663" t="s">
        <v>123</v>
      </c>
    </row>
    <row r="128" s="661" customFormat="1" ht="14.25">
      <c r="A128" s="663"/>
    </row>
    <row r="129" s="661" customFormat="1" ht="15">
      <c r="A129" s="664" t="s">
        <v>466</v>
      </c>
    </row>
    <row r="130" s="661" customFormat="1" ht="228">
      <c r="A130" s="663" t="s">
        <v>609</v>
      </c>
    </row>
    <row r="131" s="661" customFormat="1" ht="14.25">
      <c r="A131" s="663"/>
    </row>
    <row r="132" s="661" customFormat="1" ht="15">
      <c r="A132" s="664" t="s">
        <v>124</v>
      </c>
    </row>
    <row r="133" s="661" customFormat="1" ht="14.25">
      <c r="A133" s="663" t="s">
        <v>125</v>
      </c>
    </row>
    <row r="134" s="661" customFormat="1" ht="14.25">
      <c r="A134" s="663" t="s">
        <v>195</v>
      </c>
    </row>
    <row r="135" s="661" customFormat="1" ht="14.25">
      <c r="A135" s="663"/>
    </row>
    <row r="136" s="661" customFormat="1" ht="15">
      <c r="A136" s="664" t="s">
        <v>126</v>
      </c>
    </row>
    <row r="137" s="661" customFormat="1" ht="42.75">
      <c r="A137" s="663" t="s">
        <v>127</v>
      </c>
    </row>
    <row r="138" s="661" customFormat="1" ht="14.25">
      <c r="A138" s="663" t="s">
        <v>196</v>
      </c>
    </row>
    <row r="139" s="661" customFormat="1" ht="14.25">
      <c r="A139" s="663"/>
    </row>
    <row r="140" s="661" customFormat="1" ht="15">
      <c r="A140" s="664" t="s">
        <v>194</v>
      </c>
    </row>
    <row r="141" s="661" customFormat="1" ht="14.25">
      <c r="A141" s="663" t="s">
        <v>128</v>
      </c>
    </row>
    <row r="142" s="661" customFormat="1" ht="14.25">
      <c r="A142" s="663"/>
    </row>
    <row r="143" s="661" customFormat="1" ht="15">
      <c r="A143" s="664" t="s">
        <v>165</v>
      </c>
    </row>
    <row r="144" s="661" customFormat="1" ht="14.25">
      <c r="A144" s="663" t="s">
        <v>176</v>
      </c>
    </row>
  </sheetData>
  <sheetProtection password="F5FA" sheet="1"/>
  <printOptions/>
  <pageMargins left="0.787401575" right="0.787401575" top="0.984251969" bottom="0.984251969" header="0.4921259845" footer="0.4921259845"/>
  <pageSetup fitToHeight="0" fitToWidth="1" horizontalDpi="600" verticalDpi="600" orientation="portrait" paperSize="9" scale="72" r:id="rId1"/>
  <headerFooter alignWithMargins="0">
    <oddFooter>&amp;LRéférentiel VERONIQUE
Version Février 2011&amp;RPage &amp;P/&amp;N</oddFooter>
  </headerFooter>
  <rowBreaks count="2" manualBreakCount="2">
    <brk id="48" max="0" man="1"/>
    <brk id="87" max="0" man="1"/>
  </rowBreaks>
</worksheet>
</file>

<file path=xl/worksheets/sheet5.xml><?xml version="1.0" encoding="utf-8"?>
<worksheet xmlns="http://schemas.openxmlformats.org/spreadsheetml/2006/main" xmlns:r="http://schemas.openxmlformats.org/officeDocument/2006/relationships">
  <sheetPr>
    <pageSetUpPr fitToPage="1"/>
  </sheetPr>
  <dimension ref="A1:A43"/>
  <sheetViews>
    <sheetView workbookViewId="0" topLeftCell="A1">
      <selection activeCell="C12" sqref="C12"/>
    </sheetView>
  </sheetViews>
  <sheetFormatPr defaultColWidth="11.421875" defaultRowHeight="12.75"/>
  <cols>
    <col min="1" max="1" width="86.140625" style="0" customWidth="1"/>
    <col min="2" max="7" width="79.7109375" style="0" customWidth="1"/>
  </cols>
  <sheetData>
    <row r="1" ht="21.75" thickBot="1" thickTop="1">
      <c r="A1" s="47" t="s">
        <v>175</v>
      </c>
    </row>
    <row r="2" ht="20.25" customHeight="1" thickTop="1">
      <c r="A2" s="44"/>
    </row>
    <row r="3" ht="12.75">
      <c r="A3" s="20"/>
    </row>
    <row r="4" ht="12.75">
      <c r="A4" s="615" t="s">
        <v>3</v>
      </c>
    </row>
    <row r="5" ht="12.75">
      <c r="A5" s="20" t="s">
        <v>567</v>
      </c>
    </row>
    <row r="6" ht="12.75">
      <c r="A6" s="20"/>
    </row>
    <row r="7" ht="25.5">
      <c r="A7" s="20" t="s">
        <v>53</v>
      </c>
    </row>
    <row r="8" ht="12.75">
      <c r="A8" s="37"/>
    </row>
    <row r="9" ht="25.5">
      <c r="A9" s="20" t="s">
        <v>54</v>
      </c>
    </row>
    <row r="10" ht="12.75">
      <c r="A10" s="37"/>
    </row>
    <row r="11" ht="38.25">
      <c r="A11" s="20" t="s">
        <v>55</v>
      </c>
    </row>
    <row r="12" ht="12.75">
      <c r="A12" s="20"/>
    </row>
    <row r="13" ht="12.75">
      <c r="A13" s="37"/>
    </row>
    <row r="14" ht="12.75">
      <c r="A14" s="615" t="s">
        <v>4</v>
      </c>
    </row>
    <row r="15" ht="12.75">
      <c r="A15" s="20"/>
    </row>
    <row r="16" ht="25.5">
      <c r="A16" s="20" t="s">
        <v>56</v>
      </c>
    </row>
    <row r="17" ht="12.75">
      <c r="A17" s="20"/>
    </row>
    <row r="18" ht="38.25">
      <c r="A18" s="20" t="s">
        <v>57</v>
      </c>
    </row>
    <row r="19" ht="38.25">
      <c r="A19" s="20" t="s">
        <v>11</v>
      </c>
    </row>
    <row r="20" ht="25.5">
      <c r="A20" s="20" t="s">
        <v>10</v>
      </c>
    </row>
    <row r="21" ht="38.25">
      <c r="A21" s="20" t="s">
        <v>58</v>
      </c>
    </row>
    <row r="22" ht="39.75" customHeight="1">
      <c r="A22" s="20" t="s">
        <v>59</v>
      </c>
    </row>
    <row r="23" ht="25.5">
      <c r="A23" s="20" t="s">
        <v>61</v>
      </c>
    </row>
    <row r="24" ht="25.5">
      <c r="A24" s="20" t="s">
        <v>60</v>
      </c>
    </row>
    <row r="25" ht="12.75">
      <c r="A25" s="20"/>
    </row>
    <row r="26" ht="12.75">
      <c r="A26" s="20"/>
    </row>
    <row r="27" ht="12.75">
      <c r="A27" s="20" t="s">
        <v>64</v>
      </c>
    </row>
    <row r="28" ht="25.5">
      <c r="A28" s="37" t="s">
        <v>62</v>
      </c>
    </row>
    <row r="29" ht="12.75">
      <c r="A29" s="37" t="s">
        <v>63</v>
      </c>
    </row>
    <row r="30" ht="25.5">
      <c r="A30" s="616" t="s">
        <v>65</v>
      </c>
    </row>
    <row r="31" ht="12.75">
      <c r="A31" s="20"/>
    </row>
    <row r="32" ht="25.5">
      <c r="A32" s="20" t="s">
        <v>66</v>
      </c>
    </row>
    <row r="33" ht="12.75">
      <c r="A33" s="20"/>
    </row>
    <row r="34" ht="12.75">
      <c r="A34" s="20"/>
    </row>
    <row r="35" ht="12.75">
      <c r="A35" s="615" t="s">
        <v>5</v>
      </c>
    </row>
    <row r="36" ht="51">
      <c r="A36" s="20" t="s">
        <v>721</v>
      </c>
    </row>
    <row r="37" ht="12.75">
      <c r="A37" s="20" t="s">
        <v>6</v>
      </c>
    </row>
    <row r="38" ht="12.75">
      <c r="A38" s="37" t="s">
        <v>9</v>
      </c>
    </row>
    <row r="39" ht="12.75">
      <c r="A39" s="20" t="s">
        <v>7</v>
      </c>
    </row>
    <row r="40" ht="12.75">
      <c r="A40" s="20"/>
    </row>
    <row r="41" ht="38.25">
      <c r="A41" s="20" t="s">
        <v>722</v>
      </c>
    </row>
    <row r="42" ht="12.75">
      <c r="A42" s="20"/>
    </row>
    <row r="43" ht="12.75">
      <c r="A43" s="20" t="s">
        <v>8</v>
      </c>
    </row>
  </sheetData>
  <sheetProtection password="F5FA" sheet="1" objects="1" scenarios="1"/>
  <printOptions/>
  <pageMargins left="0.787401575" right="0.787401575" top="0.984251969" bottom="0.984251969" header="0.4921259845" footer="0.4921259845"/>
  <pageSetup fitToHeight="0" fitToWidth="1" horizontalDpi="600" verticalDpi="600" orientation="portrait" paperSize="9" r:id="rId1"/>
  <headerFooter alignWithMargins="0">
    <oddFooter>&amp;LRéférentiel VERONIQUE
Version Février 2011&amp;RPage &amp;P/&amp;N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B267"/>
  <sheetViews>
    <sheetView showGridLines="0" tabSelected="1" zoomScale="128" zoomScaleNormal="128" zoomScaleSheetLayoutView="100" workbookViewId="0" topLeftCell="A1">
      <selection activeCell="G24" sqref="G24"/>
    </sheetView>
  </sheetViews>
  <sheetFormatPr defaultColWidth="11.421875" defaultRowHeight="12.75" outlineLevelCol="1"/>
  <cols>
    <col min="1" max="1" width="1.57421875" style="235" customWidth="1"/>
    <col min="2" max="2" width="5.7109375" style="239" customWidth="1"/>
    <col min="3" max="3" width="52.00390625" style="246" customWidth="1"/>
    <col min="4" max="4" width="48.57421875" style="246" customWidth="1"/>
    <col min="5" max="5" width="50.7109375" style="246" customWidth="1"/>
    <col min="6" max="6" width="5.57421875" style="537" customWidth="1"/>
    <col min="7" max="7" width="4.7109375" style="537" customWidth="1"/>
    <col min="8" max="8" width="4.421875" style="537" customWidth="1"/>
    <col min="9" max="10" width="3.140625" style="537" customWidth="1"/>
    <col min="11" max="11" width="3.28125" style="537" customWidth="1"/>
    <col min="12" max="12" width="11.140625" style="537" hidden="1" customWidth="1" outlineLevel="1"/>
    <col min="13" max="17" width="4.7109375" style="537" hidden="1" customWidth="1" outlineLevel="1"/>
    <col min="18" max="18" width="9.8515625" style="537" customWidth="1" collapsed="1"/>
    <col min="19" max="19" width="11.28125" style="102" hidden="1" customWidth="1" outlineLevel="1"/>
    <col min="20" max="20" width="9.7109375" style="243" hidden="1" customWidth="1" outlineLevel="1"/>
    <col min="21" max="21" width="9.421875" style="232" hidden="1" customWidth="1" outlineLevel="1"/>
    <col min="22" max="22" width="6.00390625" style="244" hidden="1" customWidth="1" outlineLevel="1"/>
    <col min="23" max="23" width="7.421875" style="245" hidden="1" customWidth="1" outlineLevel="1"/>
    <col min="24" max="24" width="6.00390625" style="244" hidden="1" customWidth="1" outlineLevel="1"/>
    <col min="25" max="25" width="7.00390625" style="51" hidden="1" customWidth="1" outlineLevel="1"/>
    <col min="26" max="26" width="10.00390625" style="102" hidden="1" customWidth="1" outlineLevel="1"/>
    <col min="27" max="27" width="39.421875" style="648" customWidth="1" collapsed="1"/>
    <col min="28" max="28" width="9.8515625" style="102" bestFit="1" customWidth="1"/>
    <col min="29" max="16384" width="11.421875" style="237" customWidth="1"/>
  </cols>
  <sheetData>
    <row r="1" spans="2:28" ht="35.25" thickBot="1" thickTop="1">
      <c r="B1" s="236"/>
      <c r="C1" s="236"/>
      <c r="D1" s="674" t="s">
        <v>204</v>
      </c>
      <c r="E1" s="675"/>
      <c r="F1" s="236"/>
      <c r="G1" s="236"/>
      <c r="H1" s="236"/>
      <c r="I1" s="236"/>
      <c r="J1" s="236"/>
      <c r="K1" s="236"/>
      <c r="L1" s="100"/>
      <c r="M1" s="100"/>
      <c r="N1" s="100"/>
      <c r="O1" s="100"/>
      <c r="P1" s="100"/>
      <c r="Q1" s="100"/>
      <c r="R1" s="100"/>
      <c r="S1" s="100"/>
      <c r="T1" s="100"/>
      <c r="U1" s="100"/>
      <c r="V1" s="100"/>
      <c r="W1" s="100"/>
      <c r="X1" s="100"/>
      <c r="Y1" s="100"/>
      <c r="Z1" s="100"/>
      <c r="AA1" s="646"/>
      <c r="AB1" s="100"/>
    </row>
    <row r="2" spans="2:28" ht="35.25" customHeight="1" thickTop="1">
      <c r="B2" s="609" t="s">
        <v>272</v>
      </c>
      <c r="C2" s="101"/>
      <c r="D2" s="676" t="s">
        <v>733</v>
      </c>
      <c r="E2" s="677"/>
      <c r="F2" s="101"/>
      <c r="G2" s="101"/>
      <c r="H2" s="101"/>
      <c r="I2" s="101"/>
      <c r="J2" s="101"/>
      <c r="K2" s="101"/>
      <c r="L2" s="101"/>
      <c r="M2" s="101"/>
      <c r="N2" s="101"/>
      <c r="O2" s="101"/>
      <c r="P2" s="101"/>
      <c r="Q2" s="101"/>
      <c r="R2" s="101"/>
      <c r="S2" s="101"/>
      <c r="T2" s="101"/>
      <c r="U2" s="101"/>
      <c r="V2" s="101"/>
      <c r="W2" s="101"/>
      <c r="X2" s="101"/>
      <c r="Y2" s="101"/>
      <c r="Z2" s="101"/>
      <c r="AA2" s="647"/>
      <c r="AB2" s="101"/>
    </row>
    <row r="3" spans="2:18" ht="24.75" customHeight="1" thickBot="1">
      <c r="B3" s="678"/>
      <c r="C3" s="679"/>
      <c r="D3" s="679"/>
      <c r="E3" s="241"/>
      <c r="F3" s="104"/>
      <c r="G3" s="104"/>
      <c r="H3" s="104"/>
      <c r="I3" s="104"/>
      <c r="J3" s="104"/>
      <c r="K3" s="104"/>
      <c r="L3" s="242"/>
      <c r="M3" s="104"/>
      <c r="N3" s="104"/>
      <c r="O3" s="104"/>
      <c r="P3" s="104"/>
      <c r="Q3" s="104"/>
      <c r="R3" s="104"/>
    </row>
    <row r="4" spans="4:18" ht="34.5" thickTop="1">
      <c r="D4" s="247" t="s">
        <v>467</v>
      </c>
      <c r="E4" s="248" t="s">
        <v>514</v>
      </c>
      <c r="F4" s="104"/>
      <c r="G4" s="104"/>
      <c r="H4" s="104"/>
      <c r="I4" s="104"/>
      <c r="J4" s="104"/>
      <c r="K4" s="104"/>
      <c r="L4" s="242"/>
      <c r="M4" s="104"/>
      <c r="N4" s="104"/>
      <c r="O4" s="104"/>
      <c r="P4" s="104"/>
      <c r="Q4" s="104"/>
      <c r="R4" s="104"/>
    </row>
    <row r="5" spans="4:18" ht="33.75">
      <c r="D5" s="247" t="s">
        <v>438</v>
      </c>
      <c r="E5" s="248" t="s">
        <v>515</v>
      </c>
      <c r="F5" s="104"/>
      <c r="G5" s="104"/>
      <c r="H5" s="104"/>
      <c r="I5" s="104"/>
      <c r="J5" s="104"/>
      <c r="K5" s="104"/>
      <c r="L5" s="242"/>
      <c r="M5" s="104"/>
      <c r="N5" s="104"/>
      <c r="O5" s="104"/>
      <c r="P5" s="104"/>
      <c r="Q5" s="104"/>
      <c r="R5" s="104"/>
    </row>
    <row r="6" spans="4:18" ht="33.75">
      <c r="D6" s="247" t="s">
        <v>508</v>
      </c>
      <c r="E6" s="248" t="s">
        <v>516</v>
      </c>
      <c r="F6" s="104"/>
      <c r="G6" s="104"/>
      <c r="H6" s="104"/>
      <c r="I6" s="104"/>
      <c r="J6" s="104"/>
      <c r="K6" s="104"/>
      <c r="L6" s="242"/>
      <c r="M6" s="104"/>
      <c r="N6" s="104"/>
      <c r="O6" s="104"/>
      <c r="P6" s="104"/>
      <c r="Q6" s="104"/>
      <c r="R6" s="104"/>
    </row>
    <row r="7" spans="4:18" ht="33.75">
      <c r="D7" s="247" t="s">
        <v>509</v>
      </c>
      <c r="E7" s="248" t="s">
        <v>517</v>
      </c>
      <c r="F7" s="104"/>
      <c r="G7" s="104"/>
      <c r="H7" s="104"/>
      <c r="I7" s="104"/>
      <c r="J7" s="104"/>
      <c r="K7" s="104"/>
      <c r="L7" s="242"/>
      <c r="M7" s="104"/>
      <c r="N7" s="104"/>
      <c r="O7" s="104"/>
      <c r="P7" s="104"/>
      <c r="Q7" s="104"/>
      <c r="R7" s="104"/>
    </row>
    <row r="8" spans="4:18" ht="33.75">
      <c r="D8" s="247" t="s">
        <v>510</v>
      </c>
      <c r="E8" s="248" t="s">
        <v>518</v>
      </c>
      <c r="F8" s="104"/>
      <c r="G8" s="104"/>
      <c r="H8" s="104"/>
      <c r="I8" s="104"/>
      <c r="J8" s="104"/>
      <c r="K8" s="104"/>
      <c r="L8" s="242"/>
      <c r="M8" s="104"/>
      <c r="N8" s="104"/>
      <c r="O8" s="104"/>
      <c r="P8" s="104"/>
      <c r="Q8" s="104"/>
      <c r="R8" s="104"/>
    </row>
    <row r="9" spans="4:18" ht="33.75">
      <c r="D9" s="247" t="s">
        <v>511</v>
      </c>
      <c r="E9" s="248" t="s">
        <v>519</v>
      </c>
      <c r="F9" s="104"/>
      <c r="G9" s="104"/>
      <c r="H9" s="104"/>
      <c r="I9" s="104"/>
      <c r="J9" s="104"/>
      <c r="K9" s="104"/>
      <c r="L9" s="242"/>
      <c r="M9" s="104"/>
      <c r="N9" s="104"/>
      <c r="O9" s="104"/>
      <c r="P9" s="104"/>
      <c r="Q9" s="104"/>
      <c r="R9" s="104"/>
    </row>
    <row r="10" spans="4:18" ht="33.75">
      <c r="D10" s="247" t="s">
        <v>512</v>
      </c>
      <c r="E10" s="248" t="s">
        <v>520</v>
      </c>
      <c r="F10" s="104"/>
      <c r="G10" s="104"/>
      <c r="H10" s="104"/>
      <c r="I10" s="104"/>
      <c r="J10" s="104"/>
      <c r="K10" s="104"/>
      <c r="L10" s="242"/>
      <c r="M10" s="104"/>
      <c r="N10" s="104"/>
      <c r="O10" s="104"/>
      <c r="P10" s="104"/>
      <c r="Q10" s="104"/>
      <c r="R10" s="104"/>
    </row>
    <row r="11" spans="4:18" ht="33.75">
      <c r="D11" s="247" t="s">
        <v>513</v>
      </c>
      <c r="E11" s="248" t="s">
        <v>521</v>
      </c>
      <c r="F11" s="104"/>
      <c r="G11" s="104"/>
      <c r="H11" s="104"/>
      <c r="I11" s="104"/>
      <c r="J11" s="104"/>
      <c r="K11" s="104"/>
      <c r="L11" s="242"/>
      <c r="M11" s="104"/>
      <c r="N11" s="104"/>
      <c r="O11" s="104"/>
      <c r="P11" s="104"/>
      <c r="Q11" s="104"/>
      <c r="R11" s="104"/>
    </row>
    <row r="12" spans="4:18" ht="33.75">
      <c r="D12" s="247" t="s">
        <v>438</v>
      </c>
      <c r="E12" s="248" t="s">
        <v>522</v>
      </c>
      <c r="F12" s="104"/>
      <c r="G12" s="104"/>
      <c r="H12" s="104"/>
      <c r="I12" s="104"/>
      <c r="J12" s="104"/>
      <c r="K12" s="104"/>
      <c r="L12" s="242"/>
      <c r="M12" s="104"/>
      <c r="N12" s="104"/>
      <c r="O12" s="104"/>
      <c r="P12" s="104"/>
      <c r="Q12" s="104"/>
      <c r="R12" s="104"/>
    </row>
    <row r="13" spans="3:18" ht="15.75">
      <c r="C13" s="240"/>
      <c r="D13" s="240"/>
      <c r="E13" s="241"/>
      <c r="F13" s="104"/>
      <c r="G13" s="104"/>
      <c r="H13" s="104"/>
      <c r="I13" s="104"/>
      <c r="J13" s="104"/>
      <c r="K13" s="104"/>
      <c r="L13" s="242"/>
      <c r="M13" s="104"/>
      <c r="N13" s="104"/>
      <c r="O13" s="104"/>
      <c r="P13" s="104"/>
      <c r="Q13" s="104"/>
      <c r="R13" s="104"/>
    </row>
    <row r="14" spans="1:24" ht="15.75">
      <c r="A14" s="693" t="s">
        <v>243</v>
      </c>
      <c r="B14" s="693"/>
      <c r="C14" s="693"/>
      <c r="D14" s="693"/>
      <c r="E14" s="693"/>
      <c r="F14" s="104"/>
      <c r="G14" s="104"/>
      <c r="H14" s="104"/>
      <c r="I14" s="104"/>
      <c r="J14" s="104"/>
      <c r="K14" s="104"/>
      <c r="L14" s="242"/>
      <c r="M14" s="104"/>
      <c r="N14" s="104"/>
      <c r="O14" s="104"/>
      <c r="P14" s="104"/>
      <c r="Q14" s="104"/>
      <c r="R14" s="104"/>
      <c r="V14" s="51"/>
      <c r="W14" s="232"/>
      <c r="X14" s="51"/>
    </row>
    <row r="15" spans="1:24" ht="15.75">
      <c r="A15" s="249"/>
      <c r="B15" s="108"/>
      <c r="C15" s="249"/>
      <c r="D15" s="249"/>
      <c r="E15" s="249"/>
      <c r="F15" s="104"/>
      <c r="G15" s="104"/>
      <c r="H15" s="104"/>
      <c r="I15" s="104"/>
      <c r="J15" s="104"/>
      <c r="K15" s="104"/>
      <c r="L15" s="242"/>
      <c r="M15" s="104"/>
      <c r="N15" s="104"/>
      <c r="O15" s="104"/>
      <c r="P15" s="104"/>
      <c r="Q15" s="104"/>
      <c r="R15" s="104"/>
      <c r="V15" s="51"/>
      <c r="W15" s="232"/>
      <c r="X15" s="51"/>
    </row>
    <row r="16" spans="1:24" ht="42.75" customHeight="1">
      <c r="A16" s="700" t="s">
        <v>39</v>
      </c>
      <c r="B16" s="700"/>
      <c r="C16" s="700"/>
      <c r="D16" s="700"/>
      <c r="E16" s="700"/>
      <c r="F16" s="700"/>
      <c r="G16" s="700"/>
      <c r="H16" s="700"/>
      <c r="I16" s="700"/>
      <c r="J16" s="700"/>
      <c r="K16" s="700"/>
      <c r="L16" s="700"/>
      <c r="M16" s="700"/>
      <c r="N16" s="700"/>
      <c r="O16" s="104"/>
      <c r="P16" s="104"/>
      <c r="Q16" s="104"/>
      <c r="R16" s="104"/>
      <c r="V16" s="51"/>
      <c r="W16" s="232"/>
      <c r="X16" s="51"/>
    </row>
    <row r="17" spans="1:24" ht="15.75">
      <c r="A17" s="249"/>
      <c r="B17" s="108"/>
      <c r="C17" s="249"/>
      <c r="D17" s="249"/>
      <c r="E17" s="249"/>
      <c r="F17" s="104"/>
      <c r="G17" s="104"/>
      <c r="H17" s="104"/>
      <c r="I17" s="104"/>
      <c r="J17" s="104"/>
      <c r="K17" s="104"/>
      <c r="L17" s="242"/>
      <c r="M17" s="104"/>
      <c r="N17" s="104"/>
      <c r="O17" s="104"/>
      <c r="P17" s="104"/>
      <c r="Q17" s="104"/>
      <c r="R17" s="104"/>
      <c r="V17" s="51"/>
      <c r="W17" s="232"/>
      <c r="X17" s="51"/>
    </row>
    <row r="18" spans="1:24" ht="15.75">
      <c r="A18" s="249"/>
      <c r="B18" s="108"/>
      <c r="C18" s="249"/>
      <c r="D18" s="249"/>
      <c r="E18" s="249"/>
      <c r="F18" s="104"/>
      <c r="G18" s="104"/>
      <c r="H18" s="104"/>
      <c r="I18" s="104"/>
      <c r="J18" s="104"/>
      <c r="K18" s="104"/>
      <c r="L18" s="242"/>
      <c r="M18" s="104"/>
      <c r="N18" s="104"/>
      <c r="O18" s="104"/>
      <c r="P18" s="104"/>
      <c r="Q18" s="104"/>
      <c r="R18" s="104"/>
      <c r="V18" s="51"/>
      <c r="W18" s="232"/>
      <c r="X18" s="51"/>
    </row>
    <row r="19" spans="1:24" ht="15.75">
      <c r="A19" s="249"/>
      <c r="B19" s="108"/>
      <c r="C19" s="249"/>
      <c r="D19" s="249"/>
      <c r="E19" s="249"/>
      <c r="F19" s="104"/>
      <c r="G19" s="104"/>
      <c r="H19" s="104"/>
      <c r="I19" s="104"/>
      <c r="J19" s="104"/>
      <c r="K19" s="104"/>
      <c r="L19" s="242"/>
      <c r="M19" s="104"/>
      <c r="N19" s="104"/>
      <c r="O19" s="104"/>
      <c r="P19" s="104"/>
      <c r="Q19" s="104"/>
      <c r="R19" s="104"/>
      <c r="V19" s="51"/>
      <c r="W19" s="232"/>
      <c r="X19" s="51"/>
    </row>
    <row r="20" spans="1:25" s="103" customFormat="1" ht="18">
      <c r="A20" s="250"/>
      <c r="B20" s="107"/>
      <c r="C20" s="251" t="s">
        <v>492</v>
      </c>
      <c r="D20" s="252"/>
      <c r="E20" s="253"/>
      <c r="F20" s="108"/>
      <c r="G20" s="108"/>
      <c r="H20" s="108"/>
      <c r="I20" s="108"/>
      <c r="J20" s="108"/>
      <c r="K20" s="108"/>
      <c r="L20" s="113"/>
      <c r="M20" s="108"/>
      <c r="N20" s="108"/>
      <c r="O20" s="108"/>
      <c r="P20" s="108"/>
      <c r="Q20" s="108"/>
      <c r="R20" s="108"/>
      <c r="T20" s="114"/>
      <c r="U20" s="232"/>
      <c r="V20" s="51"/>
      <c r="W20" s="232"/>
      <c r="X20" s="51"/>
      <c r="Y20" s="51"/>
    </row>
    <row r="21" spans="1:25" s="103" customFormat="1" ht="13.5" thickBot="1">
      <c r="A21" s="250"/>
      <c r="B21" s="107"/>
      <c r="C21" s="254" t="s">
        <v>47</v>
      </c>
      <c r="D21" s="107"/>
      <c r="E21" s="107"/>
      <c r="F21" s="107"/>
      <c r="G21" s="107"/>
      <c r="H21" s="107"/>
      <c r="I21" s="107"/>
      <c r="J21" s="107"/>
      <c r="K21" s="107"/>
      <c r="M21" s="107"/>
      <c r="N21" s="107"/>
      <c r="O21" s="107"/>
      <c r="P21" s="107"/>
      <c r="Q21" s="107"/>
      <c r="R21" s="107"/>
      <c r="T21" s="114"/>
      <c r="U21" s="232"/>
      <c r="V21" s="115"/>
      <c r="W21" s="115"/>
      <c r="X21" s="115"/>
      <c r="Y21" s="51"/>
    </row>
    <row r="22" spans="1:28" s="258" customFormat="1" ht="26.25" thickBot="1">
      <c r="A22" s="255"/>
      <c r="B22" s="256"/>
      <c r="C22" s="695" t="s">
        <v>384</v>
      </c>
      <c r="D22" s="696"/>
      <c r="E22" s="257" t="s">
        <v>377</v>
      </c>
      <c r="F22" s="144" t="s">
        <v>434</v>
      </c>
      <c r="G22" s="144" t="s">
        <v>435</v>
      </c>
      <c r="H22" s="144" t="s">
        <v>436</v>
      </c>
      <c r="I22" s="144" t="s">
        <v>437</v>
      </c>
      <c r="J22" s="144" t="s">
        <v>438</v>
      </c>
      <c r="K22" s="144" t="s">
        <v>287</v>
      </c>
      <c r="L22" s="179" t="s">
        <v>524</v>
      </c>
      <c r="M22" s="144" t="s">
        <v>434</v>
      </c>
      <c r="N22" s="144" t="s">
        <v>435</v>
      </c>
      <c r="O22" s="144" t="s">
        <v>436</v>
      </c>
      <c r="P22" s="144" t="s">
        <v>437</v>
      </c>
      <c r="Q22" s="144" t="s">
        <v>438</v>
      </c>
      <c r="R22" s="186" t="s">
        <v>169</v>
      </c>
      <c r="S22" s="186" t="s">
        <v>170</v>
      </c>
      <c r="T22" s="186" t="s">
        <v>171</v>
      </c>
      <c r="U22" s="186" t="s">
        <v>172</v>
      </c>
      <c r="V22" s="186" t="s">
        <v>439</v>
      </c>
      <c r="W22" s="186" t="s">
        <v>440</v>
      </c>
      <c r="X22" s="186" t="s">
        <v>418</v>
      </c>
      <c r="Y22" s="186" t="s">
        <v>419</v>
      </c>
      <c r="Z22" s="186" t="s">
        <v>441</v>
      </c>
      <c r="AA22" s="105" t="s">
        <v>378</v>
      </c>
      <c r="AB22" s="187" t="s">
        <v>524</v>
      </c>
    </row>
    <row r="23" spans="1:28" s="261" customFormat="1" ht="13.5" thickBot="1">
      <c r="A23" s="697" t="s">
        <v>428</v>
      </c>
      <c r="B23" s="698"/>
      <c r="C23" s="259" t="s">
        <v>551</v>
      </c>
      <c r="D23" s="260"/>
      <c r="E23" s="197"/>
      <c r="F23" s="197"/>
      <c r="G23" s="197"/>
      <c r="H23" s="197"/>
      <c r="I23" s="197"/>
      <c r="J23" s="197"/>
      <c r="K23" s="197"/>
      <c r="L23" s="197"/>
      <c r="M23" s="197"/>
      <c r="N23" s="197"/>
      <c r="O23" s="197"/>
      <c r="P23" s="197"/>
      <c r="Q23" s="197"/>
      <c r="R23" s="106"/>
      <c r="S23" s="182"/>
      <c r="T23" s="183"/>
      <c r="U23" s="230"/>
      <c r="V23" s="231">
        <f>SUM(V24:V28)</f>
        <v>0</v>
      </c>
      <c r="W23" s="231">
        <f>SUM(W24:W28)</f>
        <v>0</v>
      </c>
      <c r="X23" s="106">
        <f>IF(V23=0,"",V23/X24)</f>
      </c>
      <c r="Y23" s="106">
        <f>IF(W23=0,"",W23/Y24)</f>
      </c>
      <c r="Z23" s="106"/>
      <c r="AA23" s="649"/>
      <c r="AB23" s="188"/>
    </row>
    <row r="24" spans="1:28" s="258" customFormat="1" ht="51">
      <c r="A24" s="262" t="s">
        <v>442</v>
      </c>
      <c r="B24" s="263">
        <v>1</v>
      </c>
      <c r="C24" s="691" t="s">
        <v>178</v>
      </c>
      <c r="D24" s="691"/>
      <c r="E24" s="267" t="s">
        <v>135</v>
      </c>
      <c r="F24" s="564"/>
      <c r="G24" s="776"/>
      <c r="H24" s="564"/>
      <c r="I24" s="564"/>
      <c r="J24" s="564"/>
      <c r="K24" s="564"/>
      <c r="L24" s="178">
        <f>COUNTA(F24:K24)</f>
        <v>0</v>
      </c>
      <c r="M24" s="268">
        <f>IF(F24="","",100)</f>
      </c>
      <c r="N24" s="268">
        <f>IF(G24="","",75)</f>
      </c>
      <c r="O24" s="268">
        <f>IF(H24="","",50)</f>
      </c>
      <c r="P24" s="268">
        <f>IF(I24="","",25)</f>
      </c>
      <c r="Q24" s="268">
        <f>IF(J24="","",0)</f>
      </c>
      <c r="R24" s="268">
        <f>IF(K24="",SUM(M24:Q24),"")</f>
        <v>0</v>
      </c>
      <c r="S24" s="269"/>
      <c r="T24" s="269"/>
      <c r="U24" s="269"/>
      <c r="V24" s="270">
        <f>+R24</f>
        <v>0</v>
      </c>
      <c r="W24" s="269"/>
      <c r="X24" s="271">
        <f>COUNT(V24:V28)</f>
        <v>5</v>
      </c>
      <c r="Y24" s="575"/>
      <c r="Z24" s="171">
        <f>+COUNTA(F24:K24)</f>
        <v>0</v>
      </c>
      <c r="AA24" s="617"/>
      <c r="AB24" s="189" t="str">
        <f>IF(Z24=1,"","erreur")</f>
        <v>erreur</v>
      </c>
    </row>
    <row r="25" spans="1:28" s="258" customFormat="1" ht="76.5">
      <c r="A25" s="272" t="s">
        <v>442</v>
      </c>
      <c r="B25" s="273">
        <v>2</v>
      </c>
      <c r="C25" s="694" t="s">
        <v>672</v>
      </c>
      <c r="D25" s="694"/>
      <c r="E25" s="275" t="s">
        <v>644</v>
      </c>
      <c r="F25" s="564"/>
      <c r="G25" s="564"/>
      <c r="H25" s="564"/>
      <c r="I25" s="564"/>
      <c r="J25" s="564"/>
      <c r="K25" s="564"/>
      <c r="L25" s="178">
        <f>COUNTA(F25:K25)</f>
        <v>0</v>
      </c>
      <c r="M25" s="268">
        <f>IF(F25="","",100)</f>
      </c>
      <c r="N25" s="268">
        <f>IF(G25="","",75)</f>
      </c>
      <c r="O25" s="268">
        <f>IF(H25="","",50)</f>
      </c>
      <c r="P25" s="268">
        <f>IF(I25="","",25)</f>
      </c>
      <c r="Q25" s="268">
        <f>IF(J25="","",0)</f>
      </c>
      <c r="R25" s="268">
        <f>IF(K25="",SUM(M25:Q25),"")</f>
        <v>0</v>
      </c>
      <c r="S25" s="269"/>
      <c r="T25" s="276"/>
      <c r="U25" s="277"/>
      <c r="V25" s="270">
        <f>+R25</f>
        <v>0</v>
      </c>
      <c r="W25" s="269"/>
      <c r="X25" s="269"/>
      <c r="Y25" s="278"/>
      <c r="Z25" s="171">
        <f>+COUNTA(F25:K25)</f>
        <v>0</v>
      </c>
      <c r="AA25" s="618"/>
      <c r="AB25" s="189" t="str">
        <f>IF(Z25=1,"","erreur")</f>
        <v>erreur</v>
      </c>
    </row>
    <row r="26" spans="1:28" s="279" customFormat="1" ht="12.75">
      <c r="A26" s="262" t="s">
        <v>442</v>
      </c>
      <c r="B26" s="263">
        <v>3</v>
      </c>
      <c r="C26" s="724" t="s">
        <v>673</v>
      </c>
      <c r="D26" s="725"/>
      <c r="E26" s="275" t="s">
        <v>559</v>
      </c>
      <c r="F26" s="564"/>
      <c r="G26" s="564"/>
      <c r="H26" s="564"/>
      <c r="I26" s="564"/>
      <c r="J26" s="564"/>
      <c r="K26" s="564"/>
      <c r="L26" s="178">
        <f>COUNTA(F26:K26)</f>
        <v>0</v>
      </c>
      <c r="M26" s="268">
        <f>IF(F26="","",100)</f>
      </c>
      <c r="N26" s="268">
        <f>IF(G26="","",75)</f>
      </c>
      <c r="O26" s="268">
        <f>IF(H26="","",50)</f>
      </c>
      <c r="P26" s="268">
        <f>IF(I26="","",25)</f>
      </c>
      <c r="Q26" s="268">
        <f>IF(J26="","",0)</f>
      </c>
      <c r="R26" s="268">
        <f>IF(K26="",SUM(M26:Q26),"")</f>
        <v>0</v>
      </c>
      <c r="S26" s="268"/>
      <c r="T26" s="268"/>
      <c r="U26" s="268"/>
      <c r="V26" s="270">
        <f>+R26</f>
        <v>0</v>
      </c>
      <c r="W26" s="268"/>
      <c r="X26" s="268"/>
      <c r="Y26" s="278"/>
      <c r="Z26" s="171">
        <f>+COUNTA(F26:K26)</f>
        <v>0</v>
      </c>
      <c r="AA26" s="617"/>
      <c r="AB26" s="189" t="str">
        <f aca="true" t="shared" si="0" ref="AB26:AB54">IF(Z26=1,"","erreur")</f>
        <v>erreur</v>
      </c>
    </row>
    <row r="27" spans="1:28" s="286" customFormat="1" ht="12.75">
      <c r="A27" s="280" t="s">
        <v>442</v>
      </c>
      <c r="B27" s="281">
        <v>4</v>
      </c>
      <c r="C27" s="282" t="s">
        <v>674</v>
      </c>
      <c r="D27" s="229"/>
      <c r="E27" s="283"/>
      <c r="F27" s="564"/>
      <c r="G27" s="564"/>
      <c r="H27" s="564"/>
      <c r="I27" s="564"/>
      <c r="J27" s="564"/>
      <c r="K27" s="564"/>
      <c r="L27" s="178">
        <f>COUNTA(F27:K27)</f>
        <v>0</v>
      </c>
      <c r="M27" s="284">
        <f>IF(F27="","",100)</f>
      </c>
      <c r="N27" s="284">
        <f>IF(G27="","",75)</f>
      </c>
      <c r="O27" s="284">
        <f>IF(H27="","",50)</f>
      </c>
      <c r="P27" s="284">
        <f>IF(I27="","",25)</f>
      </c>
      <c r="Q27" s="284">
        <f>IF(J27="","",0)</f>
      </c>
      <c r="R27" s="284">
        <f>IF(K27="",SUM(M27:Q27),"")</f>
        <v>0</v>
      </c>
      <c r="S27" s="268"/>
      <c r="T27" s="268"/>
      <c r="U27" s="284"/>
      <c r="V27" s="270">
        <f>+R27</f>
        <v>0</v>
      </c>
      <c r="W27" s="284"/>
      <c r="X27" s="284"/>
      <c r="Y27" s="285"/>
      <c r="Z27" s="171">
        <f>+COUNTA(F27:K27)</f>
        <v>0</v>
      </c>
      <c r="AA27" s="622"/>
      <c r="AB27" s="189" t="str">
        <f t="shared" si="0"/>
        <v>erreur</v>
      </c>
    </row>
    <row r="28" spans="1:28" s="286" customFormat="1" ht="13.5" thickBot="1">
      <c r="A28" s="287" t="s">
        <v>442</v>
      </c>
      <c r="B28" s="288">
        <v>5</v>
      </c>
      <c r="C28" s="726" t="s">
        <v>98</v>
      </c>
      <c r="D28" s="726"/>
      <c r="E28" s="289" t="s">
        <v>499</v>
      </c>
      <c r="F28" s="564"/>
      <c r="G28" s="564"/>
      <c r="H28" s="564"/>
      <c r="I28" s="564"/>
      <c r="J28" s="564"/>
      <c r="K28" s="564"/>
      <c r="L28" s="178">
        <f>COUNTA(F28:K28)</f>
        <v>0</v>
      </c>
      <c r="M28" s="284">
        <f>IF(F28="","",100)</f>
      </c>
      <c r="N28" s="284">
        <f>IF(G28="","",75)</f>
      </c>
      <c r="O28" s="284">
        <f>IF(H28="","",50)</f>
      </c>
      <c r="P28" s="284">
        <f>IF(I28="","",25)</f>
      </c>
      <c r="Q28" s="284">
        <f>IF(J28="","",0)</f>
      </c>
      <c r="R28" s="284">
        <f>IF(K28="",SUM(M28:Q28),"")</f>
        <v>0</v>
      </c>
      <c r="S28" s="290">
        <f>SUM(R24:R28)</f>
        <v>0</v>
      </c>
      <c r="T28" s="291">
        <f>+S28/U28</f>
        <v>0</v>
      </c>
      <c r="U28" s="271">
        <f>COUNT(R24:R28)</f>
        <v>5</v>
      </c>
      <c r="V28" s="229">
        <f>+R28</f>
        <v>0</v>
      </c>
      <c r="W28" s="284"/>
      <c r="X28" s="284"/>
      <c r="Y28" s="285"/>
      <c r="Z28" s="171">
        <f>+COUNTA(F28:K28)</f>
        <v>0</v>
      </c>
      <c r="AA28" s="622"/>
      <c r="AB28" s="189" t="str">
        <f t="shared" si="0"/>
        <v>erreur</v>
      </c>
    </row>
    <row r="29" spans="1:28" s="292" customFormat="1" ht="13.5" thickBot="1">
      <c r="A29" s="697" t="s">
        <v>428</v>
      </c>
      <c r="B29" s="698"/>
      <c r="C29" s="259" t="s">
        <v>412</v>
      </c>
      <c r="D29" s="260"/>
      <c r="E29" s="197"/>
      <c r="F29" s="197"/>
      <c r="G29" s="197"/>
      <c r="H29" s="197"/>
      <c r="I29" s="197"/>
      <c r="J29" s="197"/>
      <c r="K29" s="197"/>
      <c r="L29" s="197"/>
      <c r="M29" s="197">
        <f>IF(F29="","",L29*0)</f>
      </c>
      <c r="N29" s="197">
        <f>IF(G29="","",L29*2)</f>
      </c>
      <c r="O29" s="197">
        <f>IF(H29="","",L29*4)</f>
      </c>
      <c r="P29" s="197">
        <f>IF(I29="","",L29*6)</f>
      </c>
      <c r="Q29" s="197">
        <f>IF(J29="","",L29*8)</f>
      </c>
      <c r="R29" s="197"/>
      <c r="S29" s="198"/>
      <c r="T29" s="199"/>
      <c r="U29" s="231"/>
      <c r="V29" s="231">
        <f>SUM(V30:V39)</f>
        <v>0</v>
      </c>
      <c r="W29" s="231">
        <f>SUM(W24:W28)</f>
        <v>0</v>
      </c>
      <c r="X29" s="106">
        <f>IF(V29=0,"",V29/X30)</f>
      </c>
      <c r="Y29" s="106">
        <f>IF(W29=0,"",W29/Y30)</f>
      </c>
      <c r="Z29" s="197"/>
      <c r="AA29" s="650"/>
      <c r="AB29" s="200"/>
    </row>
    <row r="30" spans="1:28" s="297" customFormat="1" ht="25.5">
      <c r="A30" s="293" t="s">
        <v>442</v>
      </c>
      <c r="B30" s="294">
        <v>6</v>
      </c>
      <c r="C30" s="727" t="s">
        <v>503</v>
      </c>
      <c r="D30" s="727"/>
      <c r="E30" s="289" t="s">
        <v>388</v>
      </c>
      <c r="F30" s="564"/>
      <c r="G30" s="564"/>
      <c r="H30" s="564"/>
      <c r="I30" s="564"/>
      <c r="J30" s="564"/>
      <c r="K30" s="564"/>
      <c r="L30" s="178">
        <f aca="true" t="shared" si="1" ref="L30:L39">COUNTA(F30:K30)</f>
        <v>0</v>
      </c>
      <c r="M30" s="284">
        <f aca="true" t="shared" si="2" ref="M30:M39">IF(F30="","",100)</f>
      </c>
      <c r="N30" s="284">
        <f aca="true" t="shared" si="3" ref="N30:N39">IF(G30="","",75)</f>
      </c>
      <c r="O30" s="284">
        <f aca="true" t="shared" si="4" ref="O30:O39">IF(H30="","",50)</f>
      </c>
      <c r="P30" s="284">
        <f aca="true" t="shared" si="5" ref="P30:P39">IF(I30="","",25)</f>
      </c>
      <c r="Q30" s="284">
        <f aca="true" t="shared" si="6" ref="Q30:Q39">IF(J30="","",0)</f>
      </c>
      <c r="R30" s="284">
        <f aca="true" t="shared" si="7" ref="R30:R39">IF(K30="",SUM(M30:Q30),"")</f>
        <v>0</v>
      </c>
      <c r="S30" s="165"/>
      <c r="T30" s="166"/>
      <c r="U30" s="167"/>
      <c r="V30" s="229">
        <f aca="true" t="shared" si="8" ref="V30:V39">+R30</f>
        <v>0</v>
      </c>
      <c r="W30" s="165"/>
      <c r="X30" s="271">
        <f>COUNT(V30:V39)</f>
        <v>10</v>
      </c>
      <c r="Y30" s="575"/>
      <c r="Z30" s="171">
        <f aca="true" t="shared" si="9" ref="Z30:Z54">+COUNTA(F30:K30)</f>
        <v>0</v>
      </c>
      <c r="AA30" s="619"/>
      <c r="AB30" s="189" t="str">
        <f t="shared" si="0"/>
        <v>erreur</v>
      </c>
    </row>
    <row r="31" spans="1:28" s="297" customFormat="1" ht="114.75">
      <c r="A31" s="298" t="s">
        <v>442</v>
      </c>
      <c r="B31" s="299">
        <v>7</v>
      </c>
      <c r="C31" s="707" t="s">
        <v>730</v>
      </c>
      <c r="D31" s="708"/>
      <c r="E31" s="296" t="s">
        <v>725</v>
      </c>
      <c r="F31" s="564"/>
      <c r="G31" s="564"/>
      <c r="H31" s="564"/>
      <c r="I31" s="564"/>
      <c r="J31" s="564"/>
      <c r="K31" s="564"/>
      <c r="L31" s="178">
        <f t="shared" si="1"/>
        <v>0</v>
      </c>
      <c r="M31" s="284">
        <f t="shared" si="2"/>
      </c>
      <c r="N31" s="284">
        <f t="shared" si="3"/>
      </c>
      <c r="O31" s="284">
        <f t="shared" si="4"/>
      </c>
      <c r="P31" s="284">
        <f t="shared" si="5"/>
      </c>
      <c r="Q31" s="284">
        <f t="shared" si="6"/>
      </c>
      <c r="R31" s="284">
        <f t="shared" si="7"/>
        <v>0</v>
      </c>
      <c r="S31" s="165"/>
      <c r="T31" s="166"/>
      <c r="U31" s="167"/>
      <c r="V31" s="229">
        <f t="shared" si="8"/>
        <v>0</v>
      </c>
      <c r="W31" s="165"/>
      <c r="X31" s="165"/>
      <c r="Y31" s="167"/>
      <c r="Z31" s="171">
        <f t="shared" si="9"/>
        <v>0</v>
      </c>
      <c r="AA31" s="619"/>
      <c r="AB31" s="189" t="str">
        <f t="shared" si="0"/>
        <v>erreur</v>
      </c>
    </row>
    <row r="32" spans="1:28" s="297" customFormat="1" ht="34.5" customHeight="1">
      <c r="A32" s="298" t="s">
        <v>442</v>
      </c>
      <c r="B32" s="300">
        <v>8</v>
      </c>
      <c r="C32" s="689" t="s">
        <v>221</v>
      </c>
      <c r="D32" s="706"/>
      <c r="E32" s="699" t="s">
        <v>645</v>
      </c>
      <c r="F32" s="564"/>
      <c r="G32" s="564"/>
      <c r="H32" s="564"/>
      <c r="I32" s="564"/>
      <c r="J32" s="564"/>
      <c r="K32" s="564"/>
      <c r="L32" s="178">
        <f t="shared" si="1"/>
        <v>0</v>
      </c>
      <c r="M32" s="284">
        <f t="shared" si="2"/>
      </c>
      <c r="N32" s="284">
        <f t="shared" si="3"/>
      </c>
      <c r="O32" s="284">
        <f t="shared" si="4"/>
      </c>
      <c r="P32" s="284">
        <f t="shared" si="5"/>
      </c>
      <c r="Q32" s="284">
        <f t="shared" si="6"/>
      </c>
      <c r="R32" s="284">
        <f t="shared" si="7"/>
        <v>0</v>
      </c>
      <c r="S32" s="165"/>
      <c r="T32" s="166"/>
      <c r="U32" s="167"/>
      <c r="V32" s="229">
        <f t="shared" si="8"/>
        <v>0</v>
      </c>
      <c r="W32" s="165"/>
      <c r="X32" s="165"/>
      <c r="Y32" s="167"/>
      <c r="Z32" s="171">
        <f t="shared" si="9"/>
        <v>0</v>
      </c>
      <c r="AA32" s="619"/>
      <c r="AB32" s="189" t="str">
        <f t="shared" si="0"/>
        <v>erreur</v>
      </c>
    </row>
    <row r="33" spans="1:28" s="297" customFormat="1" ht="41.25" customHeight="1">
      <c r="A33" s="298" t="s">
        <v>442</v>
      </c>
      <c r="B33" s="299">
        <v>9</v>
      </c>
      <c r="C33" s="689" t="s">
        <v>411</v>
      </c>
      <c r="D33" s="690"/>
      <c r="E33" s="699"/>
      <c r="F33" s="564"/>
      <c r="G33" s="564"/>
      <c r="H33" s="564"/>
      <c r="I33" s="564"/>
      <c r="J33" s="564"/>
      <c r="K33" s="564"/>
      <c r="L33" s="178">
        <f t="shared" si="1"/>
        <v>0</v>
      </c>
      <c r="M33" s="284">
        <f t="shared" si="2"/>
      </c>
      <c r="N33" s="284">
        <f t="shared" si="3"/>
      </c>
      <c r="O33" s="284">
        <f t="shared" si="4"/>
      </c>
      <c r="P33" s="284">
        <f t="shared" si="5"/>
      </c>
      <c r="Q33" s="284">
        <f t="shared" si="6"/>
      </c>
      <c r="R33" s="284">
        <f t="shared" si="7"/>
        <v>0</v>
      </c>
      <c r="S33" s="165"/>
      <c r="T33" s="166"/>
      <c r="U33" s="167"/>
      <c r="V33" s="229">
        <f t="shared" si="8"/>
        <v>0</v>
      </c>
      <c r="W33" s="165"/>
      <c r="X33" s="165"/>
      <c r="Y33" s="167"/>
      <c r="Z33" s="171">
        <f t="shared" si="9"/>
        <v>0</v>
      </c>
      <c r="AA33" s="619"/>
      <c r="AB33" s="189" t="str">
        <f t="shared" si="0"/>
        <v>erreur</v>
      </c>
    </row>
    <row r="34" spans="1:28" s="297" customFormat="1" ht="25.5">
      <c r="A34" s="298" t="s">
        <v>442</v>
      </c>
      <c r="B34" s="300">
        <v>10</v>
      </c>
      <c r="C34" s="689" t="s">
        <v>97</v>
      </c>
      <c r="D34" s="690"/>
      <c r="E34" s="283" t="s">
        <v>417</v>
      </c>
      <c r="F34" s="564"/>
      <c r="G34" s="564"/>
      <c r="H34" s="564"/>
      <c r="I34" s="564"/>
      <c r="J34" s="564"/>
      <c r="K34" s="564"/>
      <c r="L34" s="178">
        <f t="shared" si="1"/>
        <v>0</v>
      </c>
      <c r="M34" s="284">
        <f t="shared" si="2"/>
      </c>
      <c r="N34" s="284">
        <f t="shared" si="3"/>
      </c>
      <c r="O34" s="284">
        <f t="shared" si="4"/>
      </c>
      <c r="P34" s="284">
        <f t="shared" si="5"/>
      </c>
      <c r="Q34" s="284">
        <f t="shared" si="6"/>
      </c>
      <c r="R34" s="284">
        <f t="shared" si="7"/>
        <v>0</v>
      </c>
      <c r="S34" s="165"/>
      <c r="T34" s="166"/>
      <c r="U34" s="167"/>
      <c r="V34" s="229">
        <f t="shared" si="8"/>
        <v>0</v>
      </c>
      <c r="W34" s="165"/>
      <c r="X34" s="165"/>
      <c r="Y34" s="167"/>
      <c r="Z34" s="171">
        <f t="shared" si="9"/>
        <v>0</v>
      </c>
      <c r="AA34" s="619"/>
      <c r="AB34" s="189" t="str">
        <f t="shared" si="0"/>
        <v>erreur</v>
      </c>
    </row>
    <row r="35" spans="1:28" s="103" customFormat="1" ht="38.25">
      <c r="A35" s="302" t="s">
        <v>442</v>
      </c>
      <c r="B35" s="299">
        <v>11</v>
      </c>
      <c r="C35" s="691" t="s">
        <v>15</v>
      </c>
      <c r="D35" s="692"/>
      <c r="E35" s="303" t="s">
        <v>416</v>
      </c>
      <c r="F35" s="564"/>
      <c r="G35" s="564"/>
      <c r="H35" s="564"/>
      <c r="I35" s="564"/>
      <c r="J35" s="564"/>
      <c r="K35" s="564"/>
      <c r="L35" s="178">
        <f t="shared" si="1"/>
        <v>0</v>
      </c>
      <c r="M35" s="284">
        <f t="shared" si="2"/>
      </c>
      <c r="N35" s="284">
        <f t="shared" si="3"/>
      </c>
      <c r="O35" s="284">
        <f t="shared" si="4"/>
      </c>
      <c r="P35" s="284">
        <f t="shared" si="5"/>
      </c>
      <c r="Q35" s="284">
        <f t="shared" si="6"/>
      </c>
      <c r="R35" s="284">
        <f t="shared" si="7"/>
        <v>0</v>
      </c>
      <c r="S35" s="304"/>
      <c r="T35" s="305"/>
      <c r="U35" s="306"/>
      <c r="V35" s="270">
        <f t="shared" si="8"/>
        <v>0</v>
      </c>
      <c r="W35" s="304"/>
      <c r="X35" s="304"/>
      <c r="Y35" s="307"/>
      <c r="Z35" s="171">
        <f t="shared" si="9"/>
        <v>0</v>
      </c>
      <c r="AA35" s="619"/>
      <c r="AB35" s="189" t="str">
        <f t="shared" si="0"/>
        <v>erreur</v>
      </c>
    </row>
    <row r="36" spans="1:28" s="314" customFormat="1" ht="25.5">
      <c r="A36" s="308" t="s">
        <v>442</v>
      </c>
      <c r="B36" s="300">
        <v>12</v>
      </c>
      <c r="C36" s="689" t="s">
        <v>14</v>
      </c>
      <c r="D36" s="689"/>
      <c r="E36" s="283" t="s">
        <v>38</v>
      </c>
      <c r="F36" s="564"/>
      <c r="G36" s="564"/>
      <c r="H36" s="564"/>
      <c r="I36" s="564"/>
      <c r="J36" s="564"/>
      <c r="K36" s="564"/>
      <c r="L36" s="178">
        <f t="shared" si="1"/>
        <v>0</v>
      </c>
      <c r="M36" s="284">
        <f t="shared" si="2"/>
      </c>
      <c r="N36" s="284">
        <f t="shared" si="3"/>
      </c>
      <c r="O36" s="284">
        <f t="shared" si="4"/>
      </c>
      <c r="P36" s="284">
        <f t="shared" si="5"/>
      </c>
      <c r="Q36" s="284">
        <f t="shared" si="6"/>
      </c>
      <c r="R36" s="284">
        <f t="shared" si="7"/>
        <v>0</v>
      </c>
      <c r="S36" s="309"/>
      <c r="T36" s="310"/>
      <c r="U36" s="311"/>
      <c r="V36" s="312">
        <f t="shared" si="8"/>
        <v>0</v>
      </c>
      <c r="W36" s="309"/>
      <c r="X36" s="309"/>
      <c r="Y36" s="313"/>
      <c r="Z36" s="171">
        <f t="shared" si="9"/>
        <v>0</v>
      </c>
      <c r="AA36" s="620"/>
      <c r="AB36" s="189" t="str">
        <f t="shared" si="0"/>
        <v>erreur</v>
      </c>
    </row>
    <row r="37" spans="1:28" s="297" customFormat="1" ht="51">
      <c r="A37" s="298" t="s">
        <v>442</v>
      </c>
      <c r="B37" s="299">
        <v>13</v>
      </c>
      <c r="C37" s="689" t="s">
        <v>500</v>
      </c>
      <c r="D37" s="690"/>
      <c r="E37" s="265" t="s">
        <v>713</v>
      </c>
      <c r="F37" s="564"/>
      <c r="G37" s="564"/>
      <c r="H37" s="564"/>
      <c r="I37" s="564"/>
      <c r="J37" s="564"/>
      <c r="K37" s="564"/>
      <c r="L37" s="178">
        <f t="shared" si="1"/>
        <v>0</v>
      </c>
      <c r="M37" s="284">
        <f t="shared" si="2"/>
      </c>
      <c r="N37" s="284">
        <f t="shared" si="3"/>
      </c>
      <c r="O37" s="284">
        <f t="shared" si="4"/>
      </c>
      <c r="P37" s="284">
        <f t="shared" si="5"/>
      </c>
      <c r="Q37" s="284">
        <f t="shared" si="6"/>
      </c>
      <c r="R37" s="284">
        <f t="shared" si="7"/>
        <v>0</v>
      </c>
      <c r="S37" s="165"/>
      <c r="T37" s="166"/>
      <c r="U37" s="167"/>
      <c r="V37" s="229">
        <f t="shared" si="8"/>
        <v>0</v>
      </c>
      <c r="W37" s="165"/>
      <c r="X37" s="165"/>
      <c r="Y37" s="167"/>
      <c r="Z37" s="171">
        <f t="shared" si="9"/>
        <v>0</v>
      </c>
      <c r="AA37" s="619"/>
      <c r="AB37" s="189" t="str">
        <f t="shared" si="0"/>
        <v>erreur</v>
      </c>
    </row>
    <row r="38" spans="1:28" s="297" customFormat="1" ht="63.75">
      <c r="A38" s="298" t="s">
        <v>442</v>
      </c>
      <c r="B38" s="300">
        <v>14</v>
      </c>
      <c r="C38" s="689" t="s">
        <v>413</v>
      </c>
      <c r="D38" s="689"/>
      <c r="E38" s="275" t="s">
        <v>689</v>
      </c>
      <c r="F38" s="564"/>
      <c r="G38" s="564"/>
      <c r="H38" s="564"/>
      <c r="I38" s="564"/>
      <c r="J38" s="564"/>
      <c r="K38" s="564"/>
      <c r="L38" s="178">
        <f t="shared" si="1"/>
        <v>0</v>
      </c>
      <c r="M38" s="284">
        <f t="shared" si="2"/>
      </c>
      <c r="N38" s="284">
        <f t="shared" si="3"/>
      </c>
      <c r="O38" s="284">
        <f t="shared" si="4"/>
      </c>
      <c r="P38" s="284">
        <f t="shared" si="5"/>
      </c>
      <c r="Q38" s="284">
        <f t="shared" si="6"/>
      </c>
      <c r="R38" s="284">
        <f t="shared" si="7"/>
        <v>0</v>
      </c>
      <c r="S38" s="165"/>
      <c r="T38" s="166"/>
      <c r="U38" s="167"/>
      <c r="V38" s="229">
        <f t="shared" si="8"/>
        <v>0</v>
      </c>
      <c r="W38" s="165"/>
      <c r="X38" s="165"/>
      <c r="Y38" s="167"/>
      <c r="Z38" s="171">
        <f t="shared" si="9"/>
        <v>0</v>
      </c>
      <c r="AA38" s="619"/>
      <c r="AB38" s="189" t="str">
        <f t="shared" si="0"/>
        <v>erreur</v>
      </c>
    </row>
    <row r="39" spans="1:28" s="297" customFormat="1" ht="64.5" thickBot="1">
      <c r="A39" s="315" t="s">
        <v>442</v>
      </c>
      <c r="B39" s="316">
        <v>15</v>
      </c>
      <c r="C39" s="730" t="s">
        <v>690</v>
      </c>
      <c r="D39" s="731"/>
      <c r="E39" s="319" t="s">
        <v>710</v>
      </c>
      <c r="F39" s="564"/>
      <c r="G39" s="564"/>
      <c r="H39" s="564"/>
      <c r="I39" s="564"/>
      <c r="J39" s="564"/>
      <c r="K39" s="564"/>
      <c r="L39" s="178">
        <f t="shared" si="1"/>
        <v>0</v>
      </c>
      <c r="M39" s="284">
        <f t="shared" si="2"/>
      </c>
      <c r="N39" s="284">
        <f t="shared" si="3"/>
      </c>
      <c r="O39" s="284">
        <f t="shared" si="4"/>
      </c>
      <c r="P39" s="284">
        <f t="shared" si="5"/>
      </c>
      <c r="Q39" s="284">
        <f t="shared" si="6"/>
      </c>
      <c r="R39" s="284">
        <f t="shared" si="7"/>
        <v>0</v>
      </c>
      <c r="S39" s="320">
        <f>SUM(R30:R39)</f>
        <v>0</v>
      </c>
      <c r="T39" s="321">
        <f>+S39/U39</f>
        <v>0</v>
      </c>
      <c r="U39" s="271">
        <f>COUNT(R30:R39)</f>
        <v>10</v>
      </c>
      <c r="V39" s="322">
        <f t="shared" si="8"/>
        <v>0</v>
      </c>
      <c r="W39" s="284"/>
      <c r="X39" s="284"/>
      <c r="Y39" s="177"/>
      <c r="Z39" s="171">
        <f t="shared" si="9"/>
        <v>0</v>
      </c>
      <c r="AA39" s="621"/>
      <c r="AB39" s="189" t="str">
        <f t="shared" si="0"/>
        <v>erreur</v>
      </c>
    </row>
    <row r="40" spans="1:28" s="292" customFormat="1" ht="13.5" thickBot="1">
      <c r="A40" s="697" t="s">
        <v>428</v>
      </c>
      <c r="B40" s="698"/>
      <c r="C40" s="259" t="s">
        <v>344</v>
      </c>
      <c r="D40" s="260"/>
      <c r="E40" s="197"/>
      <c r="F40" s="197"/>
      <c r="G40" s="197"/>
      <c r="H40" s="197"/>
      <c r="I40" s="197"/>
      <c r="J40" s="197"/>
      <c r="K40" s="197"/>
      <c r="L40" s="197"/>
      <c r="M40" s="197">
        <f>IF(F40="","",L40*0)</f>
      </c>
      <c r="N40" s="197">
        <f>IF(G40="","",L40*2)</f>
      </c>
      <c r="O40" s="197">
        <f>IF(H40="","",L40*4)</f>
      </c>
      <c r="P40" s="197">
        <f>IF(I40="","",L40*6)</f>
      </c>
      <c r="Q40" s="197">
        <f>IF(J40="","",L40*8)</f>
      </c>
      <c r="R40" s="197"/>
      <c r="S40" s="198"/>
      <c r="T40" s="199"/>
      <c r="U40" s="231"/>
      <c r="V40" s="231">
        <f>SUM(V41:V54)</f>
        <v>0</v>
      </c>
      <c r="W40" s="231">
        <f>SUM(W41:W54)</f>
        <v>0</v>
      </c>
      <c r="X40" s="106">
        <f>IF(V40=0,"",V40/X41)</f>
      </c>
      <c r="Y40" s="106">
        <f>IF(W40=0,"",W40/Y41)</f>
      </c>
      <c r="Z40" s="197"/>
      <c r="AA40" s="650"/>
      <c r="AB40" s="200"/>
    </row>
    <row r="41" spans="1:28" s="286" customFormat="1" ht="25.5">
      <c r="A41" s="323" t="s">
        <v>442</v>
      </c>
      <c r="B41" s="324">
        <f>B39+1</f>
        <v>16</v>
      </c>
      <c r="C41" s="703" t="s">
        <v>633</v>
      </c>
      <c r="D41" s="703"/>
      <c r="E41" s="265" t="s">
        <v>702</v>
      </c>
      <c r="F41" s="564"/>
      <c r="G41" s="564"/>
      <c r="H41" s="564"/>
      <c r="I41" s="564"/>
      <c r="J41" s="564"/>
      <c r="K41" s="564"/>
      <c r="L41" s="178">
        <f aca="true" t="shared" si="10" ref="L41:L53">COUNTA(F41:K41)</f>
        <v>0</v>
      </c>
      <c r="M41" s="284">
        <f aca="true" t="shared" si="11" ref="M41:M54">IF(F41="","",100)</f>
      </c>
      <c r="N41" s="284">
        <f aca="true" t="shared" si="12" ref="N41:N54">IF(G41="","",75)</f>
      </c>
      <c r="O41" s="284">
        <f aca="true" t="shared" si="13" ref="O41:O54">IF(H41="","",50)</f>
      </c>
      <c r="P41" s="284">
        <f aca="true" t="shared" si="14" ref="P41:P54">IF(I41="","",25)</f>
      </c>
      <c r="Q41" s="284">
        <f aca="true" t="shared" si="15" ref="Q41:Q54">IF(J41="","",0)</f>
      </c>
      <c r="R41" s="284">
        <f aca="true" t="shared" si="16" ref="R41:R54">IF(K41="",SUM(M41:Q41),"")</f>
        <v>0</v>
      </c>
      <c r="S41" s="284"/>
      <c r="T41" s="325"/>
      <c r="U41" s="284"/>
      <c r="V41" s="322">
        <f aca="true" t="shared" si="17" ref="V41:V54">+R41</f>
        <v>0</v>
      </c>
      <c r="W41" s="284"/>
      <c r="X41" s="271">
        <f>COUNT(V41:V54)</f>
        <v>14</v>
      </c>
      <c r="Y41" s="575"/>
      <c r="Z41" s="171">
        <f t="shared" si="9"/>
        <v>0</v>
      </c>
      <c r="AA41" s="622"/>
      <c r="AB41" s="189" t="str">
        <f t="shared" si="0"/>
        <v>erreur</v>
      </c>
    </row>
    <row r="42" spans="1:28" s="286" customFormat="1" ht="51">
      <c r="A42" s="280" t="s">
        <v>442</v>
      </c>
      <c r="B42" s="281">
        <f>B41+1</f>
        <v>17</v>
      </c>
      <c r="C42" s="703" t="s">
        <v>632</v>
      </c>
      <c r="D42" s="703"/>
      <c r="E42" s="265" t="s">
        <v>136</v>
      </c>
      <c r="F42" s="564"/>
      <c r="G42" s="564"/>
      <c r="H42" s="564"/>
      <c r="I42" s="564"/>
      <c r="J42" s="564"/>
      <c r="K42" s="564"/>
      <c r="L42" s="178">
        <f t="shared" si="10"/>
        <v>0</v>
      </c>
      <c r="M42" s="284">
        <f t="shared" si="11"/>
      </c>
      <c r="N42" s="284">
        <f t="shared" si="12"/>
      </c>
      <c r="O42" s="284">
        <f t="shared" si="13"/>
      </c>
      <c r="P42" s="284">
        <f t="shared" si="14"/>
      </c>
      <c r="Q42" s="284">
        <f t="shared" si="15"/>
      </c>
      <c r="R42" s="284">
        <f t="shared" si="16"/>
        <v>0</v>
      </c>
      <c r="S42" s="284"/>
      <c r="T42" s="325"/>
      <c r="U42" s="284"/>
      <c r="V42" s="312">
        <f t="shared" si="17"/>
        <v>0</v>
      </c>
      <c r="W42" s="284"/>
      <c r="X42" s="284"/>
      <c r="Y42" s="285"/>
      <c r="Z42" s="171">
        <f t="shared" si="9"/>
        <v>0</v>
      </c>
      <c r="AA42" s="622"/>
      <c r="AB42" s="189" t="str">
        <f t="shared" si="0"/>
        <v>erreur</v>
      </c>
    </row>
    <row r="43" spans="1:28" s="328" customFormat="1" ht="12.75">
      <c r="A43" s="280" t="s">
        <v>442</v>
      </c>
      <c r="B43" s="281">
        <f aca="true" t="shared" si="18" ref="B43:B48">B42+1</f>
        <v>18</v>
      </c>
      <c r="C43" s="703" t="s">
        <v>36</v>
      </c>
      <c r="D43" s="703"/>
      <c r="E43" s="283"/>
      <c r="F43" s="564"/>
      <c r="G43" s="564"/>
      <c r="H43" s="564"/>
      <c r="I43" s="564"/>
      <c r="J43" s="564"/>
      <c r="K43" s="564"/>
      <c r="L43" s="178">
        <f t="shared" si="10"/>
        <v>0</v>
      </c>
      <c r="M43" s="284">
        <f t="shared" si="11"/>
      </c>
      <c r="N43" s="284">
        <f t="shared" si="12"/>
      </c>
      <c r="O43" s="284">
        <f t="shared" si="13"/>
      </c>
      <c r="P43" s="284">
        <f t="shared" si="14"/>
      </c>
      <c r="Q43" s="284">
        <f t="shared" si="15"/>
      </c>
      <c r="R43" s="284">
        <f t="shared" si="16"/>
        <v>0</v>
      </c>
      <c r="S43" s="326"/>
      <c r="T43" s="327"/>
      <c r="U43" s="284"/>
      <c r="V43" s="312">
        <f t="shared" si="17"/>
        <v>0</v>
      </c>
      <c r="W43" s="326"/>
      <c r="X43" s="326"/>
      <c r="Y43" s="285"/>
      <c r="Z43" s="171">
        <f t="shared" si="9"/>
        <v>0</v>
      </c>
      <c r="AA43" s="622"/>
      <c r="AB43" s="189" t="str">
        <f t="shared" si="0"/>
        <v>erreur</v>
      </c>
    </row>
    <row r="44" spans="1:28" s="286" customFormat="1" ht="12.75">
      <c r="A44" s="280" t="s">
        <v>442</v>
      </c>
      <c r="B44" s="281">
        <f t="shared" si="18"/>
        <v>19</v>
      </c>
      <c r="C44" s="703" t="s">
        <v>641</v>
      </c>
      <c r="D44" s="703"/>
      <c r="E44" s="303" t="s">
        <v>561</v>
      </c>
      <c r="F44" s="564"/>
      <c r="G44" s="564"/>
      <c r="H44" s="564"/>
      <c r="I44" s="564"/>
      <c r="J44" s="564"/>
      <c r="K44" s="564"/>
      <c r="L44" s="178">
        <f t="shared" si="10"/>
        <v>0</v>
      </c>
      <c r="M44" s="284">
        <f t="shared" si="11"/>
      </c>
      <c r="N44" s="284">
        <f t="shared" si="12"/>
      </c>
      <c r="O44" s="284">
        <f t="shared" si="13"/>
      </c>
      <c r="P44" s="284">
        <f t="shared" si="14"/>
      </c>
      <c r="Q44" s="284">
        <f t="shared" si="15"/>
      </c>
      <c r="R44" s="284">
        <f t="shared" si="16"/>
        <v>0</v>
      </c>
      <c r="S44" s="284"/>
      <c r="T44" s="325"/>
      <c r="U44" s="284"/>
      <c r="V44" s="312">
        <f t="shared" si="17"/>
        <v>0</v>
      </c>
      <c r="W44" s="284"/>
      <c r="X44" s="284"/>
      <c r="Y44" s="285"/>
      <c r="Z44" s="171">
        <f t="shared" si="9"/>
        <v>0</v>
      </c>
      <c r="AA44" s="622"/>
      <c r="AB44" s="189" t="str">
        <f t="shared" si="0"/>
        <v>erreur</v>
      </c>
    </row>
    <row r="45" spans="1:28" s="286" customFormat="1" ht="12.75">
      <c r="A45" s="280" t="s">
        <v>442</v>
      </c>
      <c r="B45" s="281">
        <f t="shared" si="18"/>
        <v>20</v>
      </c>
      <c r="C45" s="703" t="s">
        <v>642</v>
      </c>
      <c r="D45" s="703"/>
      <c r="E45" s="283" t="s">
        <v>202</v>
      </c>
      <c r="F45" s="564"/>
      <c r="G45" s="564"/>
      <c r="H45" s="564"/>
      <c r="I45" s="564"/>
      <c r="J45" s="564"/>
      <c r="K45" s="564"/>
      <c r="L45" s="178">
        <f t="shared" si="10"/>
        <v>0</v>
      </c>
      <c r="M45" s="284">
        <f t="shared" si="11"/>
      </c>
      <c r="N45" s="284">
        <f t="shared" si="12"/>
      </c>
      <c r="O45" s="284">
        <f t="shared" si="13"/>
      </c>
      <c r="P45" s="284">
        <f t="shared" si="14"/>
      </c>
      <c r="Q45" s="284">
        <f t="shared" si="15"/>
      </c>
      <c r="R45" s="284">
        <f t="shared" si="16"/>
        <v>0</v>
      </c>
      <c r="S45" s="284"/>
      <c r="T45" s="325"/>
      <c r="U45" s="284"/>
      <c r="V45" s="312">
        <f t="shared" si="17"/>
        <v>0</v>
      </c>
      <c r="W45" s="284"/>
      <c r="X45" s="284"/>
      <c r="Y45" s="285"/>
      <c r="Z45" s="171">
        <f t="shared" si="9"/>
        <v>0</v>
      </c>
      <c r="AA45" s="622"/>
      <c r="AB45" s="189" t="str">
        <f t="shared" si="0"/>
        <v>erreur</v>
      </c>
    </row>
    <row r="46" spans="1:28" s="286" customFormat="1" ht="12.75">
      <c r="A46" s="280" t="s">
        <v>442</v>
      </c>
      <c r="B46" s="281">
        <f t="shared" si="18"/>
        <v>21</v>
      </c>
      <c r="C46" s="703" t="s">
        <v>639</v>
      </c>
      <c r="D46" s="703"/>
      <c r="E46" s="283"/>
      <c r="F46" s="564"/>
      <c r="G46" s="564"/>
      <c r="H46" s="564"/>
      <c r="I46" s="564"/>
      <c r="J46" s="564"/>
      <c r="K46" s="564"/>
      <c r="L46" s="178">
        <f t="shared" si="10"/>
        <v>0</v>
      </c>
      <c r="M46" s="284">
        <f t="shared" si="11"/>
      </c>
      <c r="N46" s="284">
        <f t="shared" si="12"/>
      </c>
      <c r="O46" s="284">
        <f t="shared" si="13"/>
      </c>
      <c r="P46" s="284">
        <f t="shared" si="14"/>
      </c>
      <c r="Q46" s="284">
        <f t="shared" si="15"/>
      </c>
      <c r="R46" s="284">
        <f t="shared" si="16"/>
        <v>0</v>
      </c>
      <c r="S46" s="284"/>
      <c r="T46" s="325"/>
      <c r="U46" s="284"/>
      <c r="V46" s="312">
        <f t="shared" si="17"/>
        <v>0</v>
      </c>
      <c r="W46" s="284"/>
      <c r="X46" s="284"/>
      <c r="Y46" s="285"/>
      <c r="Z46" s="171">
        <f t="shared" si="9"/>
        <v>0</v>
      </c>
      <c r="AA46" s="622"/>
      <c r="AB46" s="189" t="str">
        <f t="shared" si="0"/>
        <v>erreur</v>
      </c>
    </row>
    <row r="47" spans="1:28" s="286" customFormat="1" ht="12.75">
      <c r="A47" s="280" t="s">
        <v>442</v>
      </c>
      <c r="B47" s="281">
        <f t="shared" si="18"/>
        <v>22</v>
      </c>
      <c r="C47" s="703" t="s">
        <v>648</v>
      </c>
      <c r="D47" s="703"/>
      <c r="E47" s="283"/>
      <c r="F47" s="564"/>
      <c r="G47" s="564"/>
      <c r="H47" s="564"/>
      <c r="I47" s="564"/>
      <c r="J47" s="564"/>
      <c r="K47" s="564"/>
      <c r="L47" s="178">
        <f t="shared" si="10"/>
        <v>0</v>
      </c>
      <c r="M47" s="284">
        <f t="shared" si="11"/>
      </c>
      <c r="N47" s="284">
        <f t="shared" si="12"/>
      </c>
      <c r="O47" s="284">
        <f t="shared" si="13"/>
      </c>
      <c r="P47" s="284">
        <f t="shared" si="14"/>
      </c>
      <c r="Q47" s="284">
        <f t="shared" si="15"/>
      </c>
      <c r="R47" s="284">
        <f t="shared" si="16"/>
        <v>0</v>
      </c>
      <c r="S47" s="284"/>
      <c r="T47" s="325"/>
      <c r="U47" s="284"/>
      <c r="V47" s="312">
        <f t="shared" si="17"/>
        <v>0</v>
      </c>
      <c r="W47" s="284"/>
      <c r="X47" s="284"/>
      <c r="Y47" s="285"/>
      <c r="Z47" s="171">
        <f t="shared" si="9"/>
        <v>0</v>
      </c>
      <c r="AA47" s="622"/>
      <c r="AB47" s="189" t="str">
        <f t="shared" si="0"/>
        <v>erreur</v>
      </c>
    </row>
    <row r="48" spans="1:28" s="314" customFormat="1" ht="12.75">
      <c r="A48" s="280" t="s">
        <v>442</v>
      </c>
      <c r="B48" s="281">
        <f t="shared" si="18"/>
        <v>23</v>
      </c>
      <c r="C48" s="703" t="s">
        <v>415</v>
      </c>
      <c r="D48" s="703"/>
      <c r="E48" s="283"/>
      <c r="F48" s="564"/>
      <c r="G48" s="564"/>
      <c r="H48" s="564"/>
      <c r="I48" s="564"/>
      <c r="J48" s="564"/>
      <c r="K48" s="564"/>
      <c r="L48" s="178">
        <f t="shared" si="10"/>
        <v>0</v>
      </c>
      <c r="M48" s="284">
        <f t="shared" si="11"/>
      </c>
      <c r="N48" s="284">
        <f t="shared" si="12"/>
      </c>
      <c r="O48" s="284">
        <f t="shared" si="13"/>
      </c>
      <c r="P48" s="284">
        <f t="shared" si="14"/>
      </c>
      <c r="Q48" s="284">
        <f t="shared" si="15"/>
      </c>
      <c r="R48" s="284">
        <f t="shared" si="16"/>
        <v>0</v>
      </c>
      <c r="S48" s="309"/>
      <c r="T48" s="310"/>
      <c r="U48" s="311"/>
      <c r="V48" s="312">
        <f t="shared" si="17"/>
        <v>0</v>
      </c>
      <c r="W48" s="309"/>
      <c r="X48" s="309"/>
      <c r="Y48" s="313"/>
      <c r="Z48" s="171">
        <f t="shared" si="9"/>
        <v>0</v>
      </c>
      <c r="AA48" s="620"/>
      <c r="AB48" s="189" t="str">
        <f t="shared" si="0"/>
        <v>erreur</v>
      </c>
    </row>
    <row r="49" spans="1:28" s="286" customFormat="1" ht="25.5" customHeight="1">
      <c r="A49" s="329" t="s">
        <v>442</v>
      </c>
      <c r="B49" s="330">
        <f aca="true" t="shared" si="19" ref="B49:B54">B48+1</f>
        <v>24</v>
      </c>
      <c r="C49" s="704" t="s">
        <v>51</v>
      </c>
      <c r="D49" s="705"/>
      <c r="E49" s="716" t="s">
        <v>631</v>
      </c>
      <c r="F49" s="565"/>
      <c r="G49" s="565"/>
      <c r="H49" s="565"/>
      <c r="I49" s="565"/>
      <c r="J49" s="565"/>
      <c r="K49" s="565"/>
      <c r="L49" s="201">
        <f>COUNTA(F49:K49)</f>
        <v>0</v>
      </c>
      <c r="M49" s="332">
        <f t="shared" si="11"/>
      </c>
      <c r="N49" s="332">
        <f t="shared" si="12"/>
      </c>
      <c r="O49" s="332">
        <f t="shared" si="13"/>
      </c>
      <c r="P49" s="332">
        <f t="shared" si="14"/>
      </c>
      <c r="Q49" s="332">
        <f t="shared" si="15"/>
      </c>
      <c r="R49" s="332">
        <f t="shared" si="16"/>
        <v>0</v>
      </c>
      <c r="S49" s="333"/>
      <c r="T49" s="333"/>
      <c r="U49" s="333"/>
      <c r="V49" s="334">
        <f t="shared" si="17"/>
        <v>0</v>
      </c>
      <c r="W49" s="333"/>
      <c r="X49" s="333"/>
      <c r="Y49" s="333"/>
      <c r="Z49" s="335">
        <f t="shared" si="9"/>
        <v>0</v>
      </c>
      <c r="AA49" s="623"/>
      <c r="AB49" s="336" t="str">
        <f t="shared" si="0"/>
        <v>erreur</v>
      </c>
    </row>
    <row r="50" spans="1:28" s="286" customFormat="1" ht="12.75">
      <c r="A50" s="280" t="s">
        <v>442</v>
      </c>
      <c r="B50" s="281">
        <f t="shared" si="19"/>
        <v>25</v>
      </c>
      <c r="C50" s="703" t="s">
        <v>70</v>
      </c>
      <c r="D50" s="703"/>
      <c r="E50" s="713"/>
      <c r="F50" s="564"/>
      <c r="G50" s="564"/>
      <c r="H50" s="564"/>
      <c r="I50" s="564"/>
      <c r="J50" s="564"/>
      <c r="K50" s="564"/>
      <c r="L50" s="178">
        <f t="shared" si="10"/>
        <v>0</v>
      </c>
      <c r="M50" s="284">
        <f t="shared" si="11"/>
      </c>
      <c r="N50" s="284">
        <f t="shared" si="12"/>
      </c>
      <c r="O50" s="284">
        <f t="shared" si="13"/>
      </c>
      <c r="P50" s="284">
        <f t="shared" si="14"/>
      </c>
      <c r="Q50" s="284">
        <f t="shared" si="15"/>
      </c>
      <c r="R50" s="284">
        <f t="shared" si="16"/>
        <v>0</v>
      </c>
      <c r="S50" s="284"/>
      <c r="T50" s="325"/>
      <c r="U50" s="284"/>
      <c r="V50" s="322">
        <f t="shared" si="17"/>
        <v>0</v>
      </c>
      <c r="W50" s="284"/>
      <c r="X50" s="284"/>
      <c r="Y50" s="285"/>
      <c r="Z50" s="171">
        <f t="shared" si="9"/>
        <v>0</v>
      </c>
      <c r="AA50" s="622"/>
      <c r="AB50" s="189" t="str">
        <f t="shared" si="0"/>
        <v>erreur</v>
      </c>
    </row>
    <row r="51" spans="1:28" s="286" customFormat="1" ht="12.75">
      <c r="A51" s="280" t="s">
        <v>442</v>
      </c>
      <c r="B51" s="281">
        <f t="shared" si="19"/>
        <v>26</v>
      </c>
      <c r="C51" s="703" t="s">
        <v>71</v>
      </c>
      <c r="D51" s="703"/>
      <c r="E51" s="714"/>
      <c r="F51" s="564"/>
      <c r="G51" s="564"/>
      <c r="H51" s="564"/>
      <c r="I51" s="564"/>
      <c r="J51" s="564"/>
      <c r="K51" s="564"/>
      <c r="L51" s="178">
        <f t="shared" si="10"/>
        <v>0</v>
      </c>
      <c r="M51" s="284">
        <f t="shared" si="11"/>
      </c>
      <c r="N51" s="284">
        <f t="shared" si="12"/>
      </c>
      <c r="O51" s="284">
        <f t="shared" si="13"/>
      </c>
      <c r="P51" s="284">
        <f t="shared" si="14"/>
      </c>
      <c r="Q51" s="284">
        <f t="shared" si="15"/>
      </c>
      <c r="R51" s="284">
        <f t="shared" si="16"/>
        <v>0</v>
      </c>
      <c r="S51" s="284"/>
      <c r="T51" s="325"/>
      <c r="U51" s="284"/>
      <c r="V51" s="322">
        <f t="shared" si="17"/>
        <v>0</v>
      </c>
      <c r="W51" s="284"/>
      <c r="X51" s="284"/>
      <c r="Y51" s="285"/>
      <c r="Z51" s="171">
        <f t="shared" si="9"/>
        <v>0</v>
      </c>
      <c r="AA51" s="622"/>
      <c r="AB51" s="189" t="str">
        <f t="shared" si="0"/>
        <v>erreur</v>
      </c>
    </row>
    <row r="52" spans="1:28" s="286" customFormat="1" ht="38.25">
      <c r="A52" s="280" t="s">
        <v>442</v>
      </c>
      <c r="B52" s="281">
        <f t="shared" si="19"/>
        <v>27</v>
      </c>
      <c r="C52" s="703" t="s">
        <v>220</v>
      </c>
      <c r="D52" s="703"/>
      <c r="E52" s="303" t="s">
        <v>159</v>
      </c>
      <c r="F52" s="564"/>
      <c r="G52" s="564"/>
      <c r="H52" s="564"/>
      <c r="I52" s="564"/>
      <c r="J52" s="564"/>
      <c r="K52" s="564"/>
      <c r="L52" s="178">
        <f t="shared" si="10"/>
        <v>0</v>
      </c>
      <c r="M52" s="284">
        <f t="shared" si="11"/>
      </c>
      <c r="N52" s="284">
        <f t="shared" si="12"/>
      </c>
      <c r="O52" s="284">
        <f t="shared" si="13"/>
      </c>
      <c r="P52" s="284">
        <f t="shared" si="14"/>
      </c>
      <c r="Q52" s="284">
        <f t="shared" si="15"/>
      </c>
      <c r="R52" s="284">
        <f t="shared" si="16"/>
        <v>0</v>
      </c>
      <c r="S52" s="284"/>
      <c r="T52" s="325"/>
      <c r="U52" s="284"/>
      <c r="V52" s="322">
        <f t="shared" si="17"/>
        <v>0</v>
      </c>
      <c r="W52" s="284"/>
      <c r="X52" s="284"/>
      <c r="Y52" s="285"/>
      <c r="Z52" s="171">
        <f t="shared" si="9"/>
        <v>0</v>
      </c>
      <c r="AA52" s="622"/>
      <c r="AB52" s="189" t="str">
        <f t="shared" si="0"/>
        <v>erreur</v>
      </c>
    </row>
    <row r="53" spans="1:28" s="286" customFormat="1" ht="51">
      <c r="A53" s="280" t="s">
        <v>442</v>
      </c>
      <c r="B53" s="281">
        <f t="shared" si="19"/>
        <v>28</v>
      </c>
      <c r="C53" s="703" t="s">
        <v>560</v>
      </c>
      <c r="D53" s="703"/>
      <c r="E53" s="275" t="s">
        <v>635</v>
      </c>
      <c r="F53" s="564"/>
      <c r="G53" s="564"/>
      <c r="H53" s="564"/>
      <c r="I53" s="564"/>
      <c r="J53" s="564"/>
      <c r="K53" s="564"/>
      <c r="L53" s="178">
        <f t="shared" si="10"/>
        <v>0</v>
      </c>
      <c r="M53" s="284">
        <f t="shared" si="11"/>
      </c>
      <c r="N53" s="284">
        <f t="shared" si="12"/>
      </c>
      <c r="O53" s="284">
        <f t="shared" si="13"/>
      </c>
      <c r="P53" s="284">
        <f t="shared" si="14"/>
      </c>
      <c r="Q53" s="284">
        <f t="shared" si="15"/>
      </c>
      <c r="R53" s="284">
        <f t="shared" si="16"/>
        <v>0</v>
      </c>
      <c r="S53" s="284"/>
      <c r="T53" s="325"/>
      <c r="U53" s="284"/>
      <c r="V53" s="322">
        <f t="shared" si="17"/>
        <v>0</v>
      </c>
      <c r="W53" s="284"/>
      <c r="X53" s="284"/>
      <c r="Y53" s="285"/>
      <c r="Z53" s="171">
        <f t="shared" si="9"/>
        <v>0</v>
      </c>
      <c r="AA53" s="622"/>
      <c r="AB53" s="189" t="str">
        <f t="shared" si="0"/>
        <v>erreur</v>
      </c>
    </row>
    <row r="54" spans="1:28" s="286" customFormat="1" ht="13.5" thickBot="1">
      <c r="A54" s="287" t="s">
        <v>442</v>
      </c>
      <c r="B54" s="288">
        <f t="shared" si="19"/>
        <v>29</v>
      </c>
      <c r="C54" s="715" t="s">
        <v>621</v>
      </c>
      <c r="D54" s="715"/>
      <c r="E54" s="337"/>
      <c r="F54" s="566"/>
      <c r="G54" s="566"/>
      <c r="H54" s="566"/>
      <c r="I54" s="566"/>
      <c r="J54" s="566"/>
      <c r="K54" s="566"/>
      <c r="L54" s="215">
        <f>COUNTA(F54:K54)</f>
        <v>0</v>
      </c>
      <c r="M54" s="338">
        <f t="shared" si="11"/>
      </c>
      <c r="N54" s="338">
        <f t="shared" si="12"/>
      </c>
      <c r="O54" s="338">
        <f t="shared" si="13"/>
      </c>
      <c r="P54" s="338">
        <f t="shared" si="14"/>
      </c>
      <c r="Q54" s="338">
        <f t="shared" si="15"/>
      </c>
      <c r="R54" s="338">
        <f t="shared" si="16"/>
        <v>0</v>
      </c>
      <c r="S54" s="339">
        <f>SUM(R41:R54)</f>
        <v>0</v>
      </c>
      <c r="T54" s="340">
        <f>S54/U54</f>
        <v>0</v>
      </c>
      <c r="U54" s="341">
        <f>COUNT(R41:R54)</f>
        <v>14</v>
      </c>
      <c r="V54" s="342">
        <f t="shared" si="17"/>
        <v>0</v>
      </c>
      <c r="W54" s="338"/>
      <c r="X54" s="338"/>
      <c r="Y54" s="343"/>
      <c r="Z54" s="174">
        <f t="shared" si="9"/>
        <v>0</v>
      </c>
      <c r="AA54" s="651"/>
      <c r="AB54" s="217" t="str">
        <f t="shared" si="0"/>
        <v>erreur</v>
      </c>
    </row>
    <row r="55" spans="3:28" ht="16.5" thickBot="1">
      <c r="C55" s="240"/>
      <c r="D55" s="240"/>
      <c r="E55" s="241"/>
      <c r="F55" s="104"/>
      <c r="G55" s="104"/>
      <c r="H55" s="104"/>
      <c r="I55" s="104"/>
      <c r="J55" s="104"/>
      <c r="K55" s="104"/>
      <c r="L55" s="242"/>
      <c r="M55" s="104"/>
      <c r="N55" s="104"/>
      <c r="O55" s="104"/>
      <c r="P55" s="104"/>
      <c r="Q55" s="104"/>
      <c r="R55" s="104"/>
      <c r="S55" s="589">
        <f>S54+S39+S28</f>
        <v>0</v>
      </c>
      <c r="T55" s="590">
        <f>V55/U55</f>
        <v>0</v>
      </c>
      <c r="U55" s="344">
        <f>U54+U39+U28</f>
        <v>29</v>
      </c>
      <c r="V55" s="576">
        <f>V40+V29+V23</f>
        <v>0</v>
      </c>
      <c r="W55" s="578">
        <f>SUM(W24:W54)</f>
        <v>0</v>
      </c>
      <c r="X55" s="345">
        <f>X41+X30+X24</f>
        <v>29</v>
      </c>
      <c r="Y55" s="345">
        <f>Y41+Y30+Y24</f>
        <v>0</v>
      </c>
      <c r="Z55" s="104"/>
      <c r="AA55" s="652"/>
      <c r="AB55" s="104"/>
    </row>
    <row r="56" spans="3:28" ht="18.75" thickBot="1">
      <c r="C56" s="346" t="s">
        <v>493</v>
      </c>
      <c r="D56" s="240"/>
      <c r="E56" s="241"/>
      <c r="F56" s="104"/>
      <c r="G56" s="104"/>
      <c r="H56" s="104"/>
      <c r="I56" s="104"/>
      <c r="J56" s="104"/>
      <c r="K56" s="104"/>
      <c r="L56" s="242"/>
      <c r="M56" s="104"/>
      <c r="N56" s="104"/>
      <c r="O56" s="104"/>
      <c r="P56" s="104"/>
      <c r="Q56" s="104"/>
      <c r="R56" s="104"/>
      <c r="V56" s="577">
        <f>IF(X55=0,"NC",V55/X55)</f>
        <v>0</v>
      </c>
      <c r="W56" s="579" t="str">
        <f>IF(Y55=0,"NC",W55/Y55)</f>
        <v>NC</v>
      </c>
      <c r="X56" s="347"/>
      <c r="Y56" s="102"/>
      <c r="Z56" s="104"/>
      <c r="AA56" s="652"/>
      <c r="AB56" s="104"/>
    </row>
    <row r="57" spans="3:28" ht="16.5" thickBot="1">
      <c r="C57" s="348" t="s">
        <v>173</v>
      </c>
      <c r="D57" s="240"/>
      <c r="E57" s="241"/>
      <c r="F57" s="104"/>
      <c r="G57" s="104"/>
      <c r="H57" s="104"/>
      <c r="I57" s="104"/>
      <c r="J57" s="104"/>
      <c r="K57" s="104"/>
      <c r="L57" s="242"/>
      <c r="M57" s="104"/>
      <c r="N57" s="104"/>
      <c r="O57" s="104"/>
      <c r="P57" s="104"/>
      <c r="Q57" s="104"/>
      <c r="R57" s="104"/>
      <c r="Z57" s="104"/>
      <c r="AA57" s="652"/>
      <c r="AB57" s="104"/>
    </row>
    <row r="58" spans="1:28" s="351" customFormat="1" ht="13.5" thickBot="1">
      <c r="A58" s="709"/>
      <c r="B58" s="710"/>
      <c r="C58" s="349" t="s">
        <v>404</v>
      </c>
      <c r="D58" s="350" t="s">
        <v>177</v>
      </c>
      <c r="E58" s="257" t="s">
        <v>377</v>
      </c>
      <c r="F58" s="144" t="s">
        <v>434</v>
      </c>
      <c r="G58" s="144" t="s">
        <v>435</v>
      </c>
      <c r="H58" s="144" t="s">
        <v>436</v>
      </c>
      <c r="I58" s="144" t="s">
        <v>437</v>
      </c>
      <c r="J58" s="144" t="s">
        <v>438</v>
      </c>
      <c r="K58" s="144" t="s">
        <v>287</v>
      </c>
      <c r="L58" s="179" t="s">
        <v>524</v>
      </c>
      <c r="M58" s="144" t="s">
        <v>434</v>
      </c>
      <c r="N58" s="144" t="s">
        <v>435</v>
      </c>
      <c r="O58" s="144" t="s">
        <v>436</v>
      </c>
      <c r="P58" s="144" t="s">
        <v>437</v>
      </c>
      <c r="Q58" s="144" t="s">
        <v>438</v>
      </c>
      <c r="R58" s="144" t="s">
        <v>169</v>
      </c>
      <c r="S58" s="145"/>
      <c r="T58" s="146"/>
      <c r="U58" s="147"/>
      <c r="V58" s="233"/>
      <c r="W58" s="233"/>
      <c r="X58" s="233"/>
      <c r="Y58" s="147"/>
      <c r="Z58" s="234"/>
      <c r="AA58" s="624" t="s">
        <v>378</v>
      </c>
      <c r="AB58" s="187" t="s">
        <v>524</v>
      </c>
    </row>
    <row r="59" spans="1:28" s="261" customFormat="1" ht="13.5" thickBot="1">
      <c r="A59" s="697" t="s">
        <v>428</v>
      </c>
      <c r="B59" s="698"/>
      <c r="C59" s="259" t="s">
        <v>385</v>
      </c>
      <c r="D59" s="260"/>
      <c r="E59" s="197"/>
      <c r="F59" s="197"/>
      <c r="G59" s="197"/>
      <c r="H59" s="197"/>
      <c r="I59" s="197"/>
      <c r="J59" s="197"/>
      <c r="K59" s="197"/>
      <c r="L59" s="197"/>
      <c r="M59" s="197"/>
      <c r="N59" s="197"/>
      <c r="O59" s="197"/>
      <c r="P59" s="197"/>
      <c r="Q59" s="197"/>
      <c r="R59" s="106"/>
      <c r="S59" s="182"/>
      <c r="T59" s="183"/>
      <c r="U59" s="230"/>
      <c r="V59" s="231">
        <f>SUM(V60:V78)</f>
        <v>0</v>
      </c>
      <c r="W59" s="231">
        <f>SUM(W60:W78)</f>
        <v>0</v>
      </c>
      <c r="X59" s="106">
        <f>IF(V59=0,"",V59/X60)</f>
      </c>
      <c r="Y59" s="106">
        <f>IF(W59=0,"",W59/Y60)</f>
      </c>
      <c r="Z59" s="106"/>
      <c r="AA59" s="653"/>
      <c r="AB59" s="188"/>
    </row>
    <row r="60" spans="1:28" s="103" customFormat="1" ht="25.5">
      <c r="A60" s="352" t="s">
        <v>442</v>
      </c>
      <c r="B60" s="353">
        <f>B54+1</f>
        <v>30</v>
      </c>
      <c r="C60" s="614" t="s">
        <v>691</v>
      </c>
      <c r="D60" s="354"/>
      <c r="E60" s="303"/>
      <c r="F60" s="564"/>
      <c r="G60" s="564"/>
      <c r="H60" s="564"/>
      <c r="I60" s="564"/>
      <c r="J60" s="564"/>
      <c r="K60" s="564"/>
      <c r="L60" s="178">
        <f aca="true" t="shared" si="20" ref="L60:L78">COUNTA(F60:K60)</f>
        <v>0</v>
      </c>
      <c r="M60" s="284">
        <f aca="true" t="shared" si="21" ref="M60:M78">IF(F60="","",100)</f>
      </c>
      <c r="N60" s="284">
        <f aca="true" t="shared" si="22" ref="N60:N91">IF(G60="","",75)</f>
      </c>
      <c r="O60" s="284">
        <f aca="true" t="shared" si="23" ref="O60:O78">IF(H60="","",50)</f>
      </c>
      <c r="P60" s="284">
        <f aca="true" t="shared" si="24" ref="P60:P78">IF(I60="","",25)</f>
      </c>
      <c r="Q60" s="284">
        <f aca="true" t="shared" si="25" ref="Q60:Q78">IF(J60="","",0)</f>
      </c>
      <c r="R60" s="284">
        <f aca="true" t="shared" si="26" ref="R60:R78">IF(K60="",SUM(M60:Q60),"")</f>
        <v>0</v>
      </c>
      <c r="S60" s="304"/>
      <c r="T60" s="305"/>
      <c r="U60" s="355"/>
      <c r="V60" s="270">
        <f>+R60</f>
        <v>0</v>
      </c>
      <c r="W60" s="304"/>
      <c r="X60" s="271">
        <f>COUNT(V60:V78)</f>
        <v>9</v>
      </c>
      <c r="Y60" s="271">
        <f>COUNT(W60:W78)</f>
        <v>10</v>
      </c>
      <c r="Z60" s="168">
        <f aca="true" t="shared" si="27" ref="Z60:Z109">+COUNTA(F60:K60)</f>
        <v>0</v>
      </c>
      <c r="AA60" s="619"/>
      <c r="AB60" s="190" t="str">
        <f>IF(Z60=1,"","erreur")</f>
        <v>erreur</v>
      </c>
    </row>
    <row r="61" spans="1:28" s="103" customFormat="1" ht="25.5">
      <c r="A61" s="356" t="s">
        <v>442</v>
      </c>
      <c r="B61" s="357">
        <f>B60+1</f>
        <v>31</v>
      </c>
      <c r="C61" s="264"/>
      <c r="D61" s="358" t="s">
        <v>692</v>
      </c>
      <c r="E61" s="303"/>
      <c r="F61" s="564"/>
      <c r="G61" s="564"/>
      <c r="H61" s="564"/>
      <c r="I61" s="564"/>
      <c r="J61" s="564"/>
      <c r="K61" s="564"/>
      <c r="L61" s="178">
        <f t="shared" si="20"/>
        <v>0</v>
      </c>
      <c r="M61" s="284">
        <f t="shared" si="21"/>
      </c>
      <c r="N61" s="284">
        <f t="shared" si="22"/>
      </c>
      <c r="O61" s="284">
        <f t="shared" si="23"/>
      </c>
      <c r="P61" s="284">
        <f t="shared" si="24"/>
      </c>
      <c r="Q61" s="284">
        <f t="shared" si="25"/>
      </c>
      <c r="R61" s="284">
        <f t="shared" si="26"/>
        <v>0</v>
      </c>
      <c r="S61" s="304"/>
      <c r="T61" s="305"/>
      <c r="U61" s="355"/>
      <c r="V61" s="304"/>
      <c r="W61" s="359">
        <f>R61</f>
        <v>0</v>
      </c>
      <c r="X61" s="304"/>
      <c r="Y61" s="360"/>
      <c r="Z61" s="168">
        <f t="shared" si="27"/>
        <v>0</v>
      </c>
      <c r="AA61" s="619"/>
      <c r="AB61" s="190" t="str">
        <f>IF(Z61=1,"","erreur")</f>
        <v>erreur</v>
      </c>
    </row>
    <row r="62" spans="1:28" s="103" customFormat="1" ht="25.5">
      <c r="A62" s="356" t="s">
        <v>442</v>
      </c>
      <c r="B62" s="357">
        <f aca="true" t="shared" si="28" ref="B62:B67">+B61+1</f>
        <v>32</v>
      </c>
      <c r="C62" s="361" t="s">
        <v>69</v>
      </c>
      <c r="D62" s="362"/>
      <c r="E62" s="363" t="s">
        <v>391</v>
      </c>
      <c r="F62" s="564"/>
      <c r="G62" s="564"/>
      <c r="H62" s="564"/>
      <c r="I62" s="564"/>
      <c r="J62" s="564"/>
      <c r="K62" s="564"/>
      <c r="L62" s="178">
        <f>COUNTA(F62:K62)</f>
        <v>0</v>
      </c>
      <c r="M62" s="284">
        <f t="shared" si="21"/>
      </c>
      <c r="N62" s="284">
        <f t="shared" si="22"/>
      </c>
      <c r="O62" s="284">
        <f t="shared" si="23"/>
      </c>
      <c r="P62" s="284">
        <f t="shared" si="24"/>
      </c>
      <c r="Q62" s="284">
        <f t="shared" si="25"/>
      </c>
      <c r="R62" s="284">
        <f t="shared" si="26"/>
        <v>0</v>
      </c>
      <c r="S62" s="304"/>
      <c r="T62" s="305"/>
      <c r="U62" s="355"/>
      <c r="V62" s="270">
        <f>+R62</f>
        <v>0</v>
      </c>
      <c r="W62" s="304"/>
      <c r="X62" s="304"/>
      <c r="Y62" s="360"/>
      <c r="Z62" s="168">
        <f>+COUNTA(F62:K62)</f>
        <v>0</v>
      </c>
      <c r="AA62" s="619"/>
      <c r="AB62" s="190" t="str">
        <f>IF(Z62=1,"","erreur")</f>
        <v>erreur</v>
      </c>
    </row>
    <row r="63" spans="1:28" s="314" customFormat="1" ht="51">
      <c r="A63" s="364" t="s">
        <v>442</v>
      </c>
      <c r="B63" s="365">
        <f t="shared" si="28"/>
        <v>33</v>
      </c>
      <c r="C63" s="671" t="s">
        <v>704</v>
      </c>
      <c r="D63" s="366"/>
      <c r="E63" s="367" t="s">
        <v>421</v>
      </c>
      <c r="F63" s="564"/>
      <c r="G63" s="564"/>
      <c r="H63" s="564"/>
      <c r="I63" s="564"/>
      <c r="J63" s="564"/>
      <c r="K63" s="564"/>
      <c r="L63" s="178">
        <f t="shared" si="20"/>
        <v>0</v>
      </c>
      <c r="M63" s="284">
        <f t="shared" si="21"/>
      </c>
      <c r="N63" s="284">
        <f t="shared" si="22"/>
      </c>
      <c r="O63" s="284">
        <f t="shared" si="23"/>
      </c>
      <c r="P63" s="284">
        <f t="shared" si="24"/>
      </c>
      <c r="Q63" s="284">
        <f t="shared" si="25"/>
      </c>
      <c r="R63" s="284">
        <f t="shared" si="26"/>
        <v>0</v>
      </c>
      <c r="S63" s="309"/>
      <c r="T63" s="310"/>
      <c r="U63" s="368"/>
      <c r="V63" s="312">
        <f>+R63</f>
        <v>0</v>
      </c>
      <c r="W63" s="309"/>
      <c r="X63" s="309"/>
      <c r="Y63" s="369"/>
      <c r="Z63" s="169">
        <f t="shared" si="27"/>
        <v>0</v>
      </c>
      <c r="AA63" s="620"/>
      <c r="AB63" s="189" t="str">
        <f aca="true" t="shared" si="29" ref="AB63:AB109">IF(Z63=1,"","erreur")</f>
        <v>erreur</v>
      </c>
    </row>
    <row r="64" spans="1:28" s="314" customFormat="1" ht="12.75">
      <c r="A64" s="364" t="s">
        <v>442</v>
      </c>
      <c r="B64" s="365">
        <f t="shared" si="28"/>
        <v>34</v>
      </c>
      <c r="C64" s="666" t="s">
        <v>610</v>
      </c>
      <c r="D64" s="366"/>
      <c r="E64" s="283"/>
      <c r="F64" s="564"/>
      <c r="G64" s="564"/>
      <c r="H64" s="564"/>
      <c r="I64" s="564"/>
      <c r="J64" s="564"/>
      <c r="K64" s="564"/>
      <c r="L64" s="178">
        <f t="shared" si="20"/>
        <v>0</v>
      </c>
      <c r="M64" s="284">
        <f t="shared" si="21"/>
      </c>
      <c r="N64" s="284">
        <f t="shared" si="22"/>
      </c>
      <c r="O64" s="284">
        <f t="shared" si="23"/>
      </c>
      <c r="P64" s="284">
        <f t="shared" si="24"/>
      </c>
      <c r="Q64" s="284">
        <f t="shared" si="25"/>
      </c>
      <c r="R64" s="284">
        <f t="shared" si="26"/>
        <v>0</v>
      </c>
      <c r="S64" s="309"/>
      <c r="T64" s="310"/>
      <c r="U64" s="368"/>
      <c r="V64" s="312">
        <f>R64</f>
        <v>0</v>
      </c>
      <c r="W64" s="309"/>
      <c r="X64" s="309"/>
      <c r="Y64" s="369"/>
      <c r="Z64" s="169">
        <f t="shared" si="27"/>
        <v>0</v>
      </c>
      <c r="AA64" s="620"/>
      <c r="AB64" s="189" t="str">
        <f t="shared" si="29"/>
        <v>erreur</v>
      </c>
    </row>
    <row r="65" spans="1:28" s="314" customFormat="1" ht="25.5">
      <c r="A65" s="370" t="s">
        <v>442</v>
      </c>
      <c r="B65" s="371">
        <f t="shared" si="28"/>
        <v>35</v>
      </c>
      <c r="C65" s="331" t="s">
        <v>50</v>
      </c>
      <c r="D65" s="372"/>
      <c r="E65" s="373"/>
      <c r="F65" s="565"/>
      <c r="G65" s="565"/>
      <c r="H65" s="565"/>
      <c r="I65" s="565"/>
      <c r="J65" s="565"/>
      <c r="K65" s="565"/>
      <c r="L65" s="201">
        <f>COUNTA(F65:K65)</f>
        <v>0</v>
      </c>
      <c r="M65" s="374">
        <f t="shared" si="21"/>
      </c>
      <c r="N65" s="374">
        <f t="shared" si="22"/>
      </c>
      <c r="O65" s="374">
        <f t="shared" si="23"/>
      </c>
      <c r="P65" s="374">
        <f t="shared" si="24"/>
      </c>
      <c r="Q65" s="374">
        <f t="shared" si="25"/>
      </c>
      <c r="R65" s="374">
        <f t="shared" si="26"/>
        <v>0</v>
      </c>
      <c r="S65" s="375"/>
      <c r="T65" s="376"/>
      <c r="U65" s="375"/>
      <c r="V65" s="377">
        <f>+R65</f>
        <v>0</v>
      </c>
      <c r="W65" s="375"/>
      <c r="X65" s="375"/>
      <c r="Y65" s="375"/>
      <c r="Z65" s="224">
        <f>+COUNTA(F65:K65)</f>
        <v>0</v>
      </c>
      <c r="AA65" s="625"/>
      <c r="AB65" s="189" t="str">
        <f t="shared" si="29"/>
        <v>erreur</v>
      </c>
    </row>
    <row r="66" spans="1:28" s="103" customFormat="1" ht="12.75">
      <c r="A66" s="364" t="s">
        <v>442</v>
      </c>
      <c r="B66" s="365">
        <f t="shared" si="28"/>
        <v>36</v>
      </c>
      <c r="C66" s="378" t="s">
        <v>705</v>
      </c>
      <c r="D66" s="358"/>
      <c r="E66" s="303"/>
      <c r="F66" s="564"/>
      <c r="G66" s="564"/>
      <c r="H66" s="564"/>
      <c r="I66" s="564"/>
      <c r="J66" s="564"/>
      <c r="K66" s="564"/>
      <c r="L66" s="178">
        <f t="shared" si="20"/>
        <v>0</v>
      </c>
      <c r="M66" s="284">
        <f t="shared" si="21"/>
      </c>
      <c r="N66" s="284">
        <f t="shared" si="22"/>
      </c>
      <c r="O66" s="284">
        <f t="shared" si="23"/>
      </c>
      <c r="P66" s="284">
        <f t="shared" si="24"/>
      </c>
      <c r="Q66" s="284">
        <f t="shared" si="25"/>
      </c>
      <c r="R66" s="284">
        <f t="shared" si="26"/>
        <v>0</v>
      </c>
      <c r="S66" s="304"/>
      <c r="T66" s="305"/>
      <c r="U66" s="355"/>
      <c r="V66" s="377">
        <f>+R66</f>
        <v>0</v>
      </c>
      <c r="W66" s="304"/>
      <c r="X66" s="304"/>
      <c r="Y66" s="360"/>
      <c r="Z66" s="168">
        <f t="shared" si="27"/>
        <v>0</v>
      </c>
      <c r="AA66" s="619"/>
      <c r="AB66" s="189" t="str">
        <f t="shared" si="29"/>
        <v>erreur</v>
      </c>
    </row>
    <row r="67" spans="1:28" s="103" customFormat="1" ht="12.75">
      <c r="A67" s="364" t="s">
        <v>442</v>
      </c>
      <c r="B67" s="365">
        <f t="shared" si="28"/>
        <v>37</v>
      </c>
      <c r="C67" s="666" t="s">
        <v>610</v>
      </c>
      <c r="D67" s="358"/>
      <c r="E67" s="303"/>
      <c r="F67" s="564"/>
      <c r="G67" s="564"/>
      <c r="H67" s="564"/>
      <c r="I67" s="564"/>
      <c r="J67" s="564"/>
      <c r="K67" s="564"/>
      <c r="L67" s="178">
        <f t="shared" si="20"/>
        <v>0</v>
      </c>
      <c r="M67" s="284">
        <f t="shared" si="21"/>
      </c>
      <c r="N67" s="284">
        <f t="shared" si="22"/>
      </c>
      <c r="O67" s="284">
        <f t="shared" si="23"/>
      </c>
      <c r="P67" s="284">
        <f t="shared" si="24"/>
      </c>
      <c r="Q67" s="284">
        <f t="shared" si="25"/>
      </c>
      <c r="R67" s="284">
        <f t="shared" si="26"/>
        <v>0</v>
      </c>
      <c r="S67" s="304"/>
      <c r="T67" s="305"/>
      <c r="U67" s="355"/>
      <c r="V67" s="377">
        <f>+R67</f>
        <v>0</v>
      </c>
      <c r="W67" s="304"/>
      <c r="X67" s="304"/>
      <c r="Y67" s="360"/>
      <c r="Z67" s="168">
        <f t="shared" si="27"/>
        <v>0</v>
      </c>
      <c r="AA67" s="619"/>
      <c r="AB67" s="189" t="str">
        <f t="shared" si="29"/>
        <v>erreur</v>
      </c>
    </row>
    <row r="68" spans="1:28" s="103" customFormat="1" ht="12.75">
      <c r="A68" s="364" t="s">
        <v>442</v>
      </c>
      <c r="B68" s="365">
        <f>B67+1</f>
        <v>38</v>
      </c>
      <c r="C68" s="669" t="s">
        <v>693</v>
      </c>
      <c r="D68" s="379"/>
      <c r="E68" s="303"/>
      <c r="F68" s="564"/>
      <c r="G68" s="564"/>
      <c r="H68" s="564"/>
      <c r="I68" s="564"/>
      <c r="J68" s="564"/>
      <c r="K68" s="564"/>
      <c r="L68" s="178">
        <f t="shared" si="20"/>
        <v>0</v>
      </c>
      <c r="M68" s="284">
        <f t="shared" si="21"/>
      </c>
      <c r="N68" s="284">
        <f t="shared" si="22"/>
      </c>
      <c r="O68" s="284">
        <f t="shared" si="23"/>
      </c>
      <c r="P68" s="284">
        <f t="shared" si="24"/>
      </c>
      <c r="Q68" s="284">
        <f t="shared" si="25"/>
      </c>
      <c r="R68" s="284">
        <f t="shared" si="26"/>
        <v>0</v>
      </c>
      <c r="S68" s="304"/>
      <c r="T68" s="305"/>
      <c r="U68" s="355"/>
      <c r="V68" s="270">
        <f>+R68</f>
        <v>0</v>
      </c>
      <c r="W68" s="304"/>
      <c r="X68" s="304"/>
      <c r="Y68" s="360"/>
      <c r="Z68" s="168">
        <f t="shared" si="27"/>
        <v>0</v>
      </c>
      <c r="AA68" s="619"/>
      <c r="AB68" s="190" t="str">
        <f>IF(Z68=1,"","erreur")</f>
        <v>erreur</v>
      </c>
    </row>
    <row r="69" spans="1:28" s="314" customFormat="1" ht="39" thickBot="1">
      <c r="A69" s="380" t="s">
        <v>442</v>
      </c>
      <c r="B69" s="365">
        <f>+B68+1</f>
        <v>39</v>
      </c>
      <c r="C69" s="301"/>
      <c r="D69" s="366" t="s">
        <v>694</v>
      </c>
      <c r="E69" s="303"/>
      <c r="F69" s="564"/>
      <c r="G69" s="564"/>
      <c r="H69" s="564"/>
      <c r="I69" s="564"/>
      <c r="J69" s="564"/>
      <c r="K69" s="564"/>
      <c r="L69" s="178">
        <f t="shared" si="20"/>
        <v>0</v>
      </c>
      <c r="M69" s="284">
        <f t="shared" si="21"/>
      </c>
      <c r="N69" s="284">
        <f t="shared" si="22"/>
      </c>
      <c r="O69" s="284">
        <f t="shared" si="23"/>
      </c>
      <c r="P69" s="284">
        <f t="shared" si="24"/>
      </c>
      <c r="Q69" s="284">
        <f t="shared" si="25"/>
      </c>
      <c r="R69" s="284">
        <f t="shared" si="26"/>
        <v>0</v>
      </c>
      <c r="S69" s="381"/>
      <c r="T69" s="382"/>
      <c r="U69" s="383"/>
      <c r="V69" s="381"/>
      <c r="W69" s="384">
        <f>R69</f>
        <v>0</v>
      </c>
      <c r="X69" s="381"/>
      <c r="Y69" s="385"/>
      <c r="Z69" s="176">
        <f t="shared" si="27"/>
        <v>0</v>
      </c>
      <c r="AA69" s="626"/>
      <c r="AB69" s="203" t="str">
        <f t="shared" si="29"/>
        <v>erreur</v>
      </c>
    </row>
    <row r="70" spans="1:28" s="314" customFormat="1" ht="12.75">
      <c r="A70" s="386" t="s">
        <v>442</v>
      </c>
      <c r="B70" s="365">
        <f>+B69+1</f>
        <v>40</v>
      </c>
      <c r="C70" s="301" t="s">
        <v>695</v>
      </c>
      <c r="D70" s="366"/>
      <c r="E70" s="303"/>
      <c r="F70" s="564"/>
      <c r="G70" s="564"/>
      <c r="H70" s="564"/>
      <c r="I70" s="564"/>
      <c r="J70" s="564"/>
      <c r="K70" s="564"/>
      <c r="L70" s="178">
        <f t="shared" si="20"/>
        <v>0</v>
      </c>
      <c r="M70" s="284">
        <f t="shared" si="21"/>
      </c>
      <c r="N70" s="284">
        <f t="shared" si="22"/>
      </c>
      <c r="O70" s="284">
        <f t="shared" si="23"/>
      </c>
      <c r="P70" s="284">
        <f t="shared" si="24"/>
      </c>
      <c r="Q70" s="284">
        <f t="shared" si="25"/>
      </c>
      <c r="R70" s="284">
        <f t="shared" si="26"/>
        <v>0</v>
      </c>
      <c r="S70" s="388"/>
      <c r="T70" s="389"/>
      <c r="U70" s="390"/>
      <c r="V70" s="312">
        <f>+R70</f>
        <v>0</v>
      </c>
      <c r="W70" s="388"/>
      <c r="X70" s="388"/>
      <c r="Y70" s="391"/>
      <c r="Z70" s="175">
        <f t="shared" si="27"/>
        <v>0</v>
      </c>
      <c r="AA70" s="627"/>
      <c r="AB70" s="194" t="str">
        <f t="shared" si="29"/>
        <v>erreur</v>
      </c>
    </row>
    <row r="71" spans="1:28" s="314" customFormat="1" ht="12.75">
      <c r="A71" s="392" t="s">
        <v>442</v>
      </c>
      <c r="B71" s="365">
        <f>+B70+1</f>
        <v>41</v>
      </c>
      <c r="C71" s="301"/>
      <c r="D71" s="366" t="s">
        <v>696</v>
      </c>
      <c r="E71" s="303"/>
      <c r="F71" s="564"/>
      <c r="G71" s="564"/>
      <c r="H71" s="564"/>
      <c r="I71" s="564"/>
      <c r="J71" s="564"/>
      <c r="K71" s="564"/>
      <c r="L71" s="178">
        <f t="shared" si="20"/>
        <v>0</v>
      </c>
      <c r="M71" s="284">
        <f t="shared" si="21"/>
      </c>
      <c r="N71" s="284">
        <f t="shared" si="22"/>
      </c>
      <c r="O71" s="284">
        <f t="shared" si="23"/>
      </c>
      <c r="P71" s="284">
        <f t="shared" si="24"/>
      </c>
      <c r="Q71" s="284">
        <f t="shared" si="25"/>
      </c>
      <c r="R71" s="284">
        <f t="shared" si="26"/>
        <v>0</v>
      </c>
      <c r="S71" s="388"/>
      <c r="T71" s="389"/>
      <c r="U71" s="390"/>
      <c r="V71" s="388"/>
      <c r="W71" s="384">
        <f>R71</f>
        <v>0</v>
      </c>
      <c r="X71" s="388"/>
      <c r="Y71" s="391"/>
      <c r="Z71" s="175">
        <f t="shared" si="27"/>
        <v>0</v>
      </c>
      <c r="AA71" s="627"/>
      <c r="AB71" s="194" t="str">
        <f t="shared" si="29"/>
        <v>erreur</v>
      </c>
    </row>
    <row r="72" spans="1:28" s="314" customFormat="1" ht="25.5">
      <c r="A72" s="364" t="s">
        <v>442</v>
      </c>
      <c r="B72" s="365">
        <f aca="true" t="shared" si="30" ref="B72:B77">+B71+1</f>
        <v>42</v>
      </c>
      <c r="C72" s="393"/>
      <c r="D72" s="372" t="s">
        <v>327</v>
      </c>
      <c r="E72" s="716" t="s">
        <v>395</v>
      </c>
      <c r="F72" s="565"/>
      <c r="G72" s="565"/>
      <c r="H72" s="565"/>
      <c r="I72" s="565"/>
      <c r="J72" s="565"/>
      <c r="K72" s="565"/>
      <c r="L72" s="201">
        <f t="shared" si="20"/>
        <v>0</v>
      </c>
      <c r="M72" s="374">
        <f t="shared" si="21"/>
      </c>
      <c r="N72" s="374">
        <f t="shared" si="22"/>
      </c>
      <c r="O72" s="374">
        <f t="shared" si="23"/>
      </c>
      <c r="P72" s="374">
        <f t="shared" si="24"/>
      </c>
      <c r="Q72" s="374">
        <f t="shared" si="25"/>
      </c>
      <c r="R72" s="374">
        <f t="shared" si="26"/>
        <v>0</v>
      </c>
      <c r="S72" s="394"/>
      <c r="T72" s="394"/>
      <c r="U72" s="394"/>
      <c r="V72" s="394"/>
      <c r="W72" s="395">
        <f>+R72</f>
        <v>0</v>
      </c>
      <c r="X72" s="388"/>
      <c r="Y72" s="394"/>
      <c r="Z72" s="224">
        <f t="shared" si="27"/>
        <v>0</v>
      </c>
      <c r="AA72" s="628"/>
      <c r="AB72" s="225" t="str">
        <f t="shared" si="29"/>
        <v>erreur</v>
      </c>
    </row>
    <row r="73" spans="1:28" s="314" customFormat="1" ht="12.75">
      <c r="A73" s="364" t="s">
        <v>442</v>
      </c>
      <c r="B73" s="365">
        <f t="shared" si="30"/>
        <v>43</v>
      </c>
      <c r="C73" s="301"/>
      <c r="D73" s="366" t="s">
        <v>706</v>
      </c>
      <c r="E73" s="713"/>
      <c r="F73" s="564"/>
      <c r="G73" s="564"/>
      <c r="H73" s="564"/>
      <c r="I73" s="564"/>
      <c r="J73" s="564"/>
      <c r="K73" s="564"/>
      <c r="L73" s="178">
        <f t="shared" si="20"/>
        <v>0</v>
      </c>
      <c r="M73" s="284">
        <f t="shared" si="21"/>
      </c>
      <c r="N73" s="284">
        <f t="shared" si="22"/>
      </c>
      <c r="O73" s="284">
        <f t="shared" si="23"/>
      </c>
      <c r="P73" s="284">
        <f t="shared" si="24"/>
      </c>
      <c r="Q73" s="284">
        <f t="shared" si="25"/>
      </c>
      <c r="R73" s="284">
        <f t="shared" si="26"/>
        <v>0</v>
      </c>
      <c r="S73" s="309"/>
      <c r="T73" s="310"/>
      <c r="U73" s="368"/>
      <c r="V73" s="309"/>
      <c r="W73" s="396">
        <f>+R73</f>
        <v>0</v>
      </c>
      <c r="X73" s="309"/>
      <c r="Y73" s="369"/>
      <c r="Z73" s="169">
        <f t="shared" si="27"/>
        <v>0</v>
      </c>
      <c r="AA73" s="620"/>
      <c r="AB73" s="189" t="str">
        <f t="shared" si="29"/>
        <v>erreur</v>
      </c>
    </row>
    <row r="74" spans="1:28" s="314" customFormat="1" ht="12.75">
      <c r="A74" s="364" t="s">
        <v>442</v>
      </c>
      <c r="B74" s="365">
        <f t="shared" si="30"/>
        <v>44</v>
      </c>
      <c r="C74" s="301"/>
      <c r="D74" s="667" t="s">
        <v>316</v>
      </c>
      <c r="E74" s="713"/>
      <c r="F74" s="564"/>
      <c r="G74" s="564"/>
      <c r="H74" s="564"/>
      <c r="I74" s="564"/>
      <c r="J74" s="564"/>
      <c r="K74" s="564"/>
      <c r="L74" s="178">
        <f t="shared" si="20"/>
        <v>0</v>
      </c>
      <c r="M74" s="284">
        <f t="shared" si="21"/>
      </c>
      <c r="N74" s="284">
        <f t="shared" si="22"/>
      </c>
      <c r="O74" s="284">
        <f t="shared" si="23"/>
      </c>
      <c r="P74" s="284">
        <f t="shared" si="24"/>
      </c>
      <c r="Q74" s="284">
        <f t="shared" si="25"/>
      </c>
      <c r="R74" s="284">
        <f t="shared" si="26"/>
        <v>0</v>
      </c>
      <c r="S74" s="309"/>
      <c r="T74" s="310"/>
      <c r="U74" s="368"/>
      <c r="V74" s="309"/>
      <c r="W74" s="396">
        <f>+R74</f>
        <v>0</v>
      </c>
      <c r="X74" s="309"/>
      <c r="Y74" s="369"/>
      <c r="Z74" s="169">
        <f t="shared" si="27"/>
        <v>0</v>
      </c>
      <c r="AA74" s="620"/>
      <c r="AB74" s="189" t="str">
        <f t="shared" si="29"/>
        <v>erreur</v>
      </c>
    </row>
    <row r="75" spans="1:28" s="314" customFormat="1" ht="25.5">
      <c r="A75" s="364" t="s">
        <v>442</v>
      </c>
      <c r="B75" s="365">
        <f t="shared" si="30"/>
        <v>45</v>
      </c>
      <c r="C75" s="301"/>
      <c r="D75" s="366" t="s">
        <v>13</v>
      </c>
      <c r="E75" s="714"/>
      <c r="F75" s="564"/>
      <c r="G75" s="564"/>
      <c r="H75" s="564"/>
      <c r="I75" s="564"/>
      <c r="J75" s="564"/>
      <c r="K75" s="564"/>
      <c r="L75" s="178">
        <f t="shared" si="20"/>
        <v>0</v>
      </c>
      <c r="M75" s="284">
        <f t="shared" si="21"/>
      </c>
      <c r="N75" s="284">
        <f t="shared" si="22"/>
      </c>
      <c r="O75" s="284">
        <f t="shared" si="23"/>
      </c>
      <c r="P75" s="284">
        <f t="shared" si="24"/>
      </c>
      <c r="Q75" s="284">
        <f t="shared" si="25"/>
      </c>
      <c r="R75" s="284">
        <f t="shared" si="26"/>
        <v>0</v>
      </c>
      <c r="S75" s="309"/>
      <c r="T75" s="310"/>
      <c r="U75" s="368"/>
      <c r="V75" s="309"/>
      <c r="W75" s="396">
        <f>R75</f>
        <v>0</v>
      </c>
      <c r="X75" s="309"/>
      <c r="Y75" s="369"/>
      <c r="Z75" s="169">
        <f t="shared" si="27"/>
        <v>0</v>
      </c>
      <c r="AA75" s="620"/>
      <c r="AB75" s="189" t="str">
        <f t="shared" si="29"/>
        <v>erreur</v>
      </c>
    </row>
    <row r="76" spans="1:28" s="314" customFormat="1" ht="51">
      <c r="A76" s="392" t="s">
        <v>442</v>
      </c>
      <c r="B76" s="365">
        <f t="shared" si="30"/>
        <v>46</v>
      </c>
      <c r="C76" s="301"/>
      <c r="D76" s="366" t="s">
        <v>675</v>
      </c>
      <c r="E76" s="397" t="s">
        <v>700</v>
      </c>
      <c r="F76" s="564"/>
      <c r="G76" s="564"/>
      <c r="H76" s="564"/>
      <c r="I76" s="564"/>
      <c r="J76" s="564"/>
      <c r="K76" s="564"/>
      <c r="L76" s="178">
        <f t="shared" si="20"/>
        <v>0</v>
      </c>
      <c r="M76" s="284">
        <f t="shared" si="21"/>
      </c>
      <c r="N76" s="284">
        <f t="shared" si="22"/>
      </c>
      <c r="O76" s="284">
        <f t="shared" si="23"/>
      </c>
      <c r="P76" s="284">
        <f t="shared" si="24"/>
      </c>
      <c r="Q76" s="284">
        <f t="shared" si="25"/>
      </c>
      <c r="R76" s="284">
        <f t="shared" si="26"/>
        <v>0</v>
      </c>
      <c r="S76" s="309"/>
      <c r="T76" s="310"/>
      <c r="U76" s="368"/>
      <c r="V76" s="309"/>
      <c r="W76" s="396">
        <f>R76</f>
        <v>0</v>
      </c>
      <c r="X76" s="309"/>
      <c r="Y76" s="369"/>
      <c r="Z76" s="169">
        <f t="shared" si="27"/>
        <v>0</v>
      </c>
      <c r="AA76" s="620"/>
      <c r="AB76" s="189" t="str">
        <f t="shared" si="29"/>
        <v>erreur</v>
      </c>
    </row>
    <row r="77" spans="1:28" s="314" customFormat="1" ht="25.5">
      <c r="A77" s="392" t="s">
        <v>442</v>
      </c>
      <c r="B77" s="365">
        <f t="shared" si="30"/>
        <v>47</v>
      </c>
      <c r="C77" s="301"/>
      <c r="D77" s="366" t="s">
        <v>37</v>
      </c>
      <c r="E77" s="398" t="s">
        <v>318</v>
      </c>
      <c r="F77" s="564"/>
      <c r="G77" s="564"/>
      <c r="H77" s="564"/>
      <c r="I77" s="564"/>
      <c r="J77" s="564"/>
      <c r="K77" s="564"/>
      <c r="L77" s="178">
        <f t="shared" si="20"/>
        <v>0</v>
      </c>
      <c r="M77" s="284">
        <f t="shared" si="21"/>
      </c>
      <c r="N77" s="284">
        <f t="shared" si="22"/>
      </c>
      <c r="O77" s="284">
        <f t="shared" si="23"/>
      </c>
      <c r="P77" s="284">
        <f t="shared" si="24"/>
      </c>
      <c r="Q77" s="284">
        <f t="shared" si="25"/>
      </c>
      <c r="R77" s="284">
        <f t="shared" si="26"/>
        <v>0</v>
      </c>
      <c r="S77" s="309"/>
      <c r="T77" s="310"/>
      <c r="U77" s="368"/>
      <c r="V77" s="309"/>
      <c r="W77" s="396">
        <f>R77</f>
        <v>0</v>
      </c>
      <c r="X77" s="309"/>
      <c r="Y77" s="369"/>
      <c r="Z77" s="169">
        <f t="shared" si="27"/>
        <v>0</v>
      </c>
      <c r="AA77" s="620"/>
      <c r="AB77" s="189" t="str">
        <f t="shared" si="29"/>
        <v>erreur</v>
      </c>
    </row>
    <row r="78" spans="1:28" s="103" customFormat="1" ht="13.5" thickBot="1">
      <c r="A78" s="399" t="s">
        <v>442</v>
      </c>
      <c r="B78" s="400">
        <f>B77+1</f>
        <v>48</v>
      </c>
      <c r="C78" s="401"/>
      <c r="D78" s="402" t="s">
        <v>317</v>
      </c>
      <c r="E78" s="403"/>
      <c r="F78" s="564"/>
      <c r="G78" s="564"/>
      <c r="H78" s="564"/>
      <c r="I78" s="564"/>
      <c r="J78" s="564"/>
      <c r="K78" s="564"/>
      <c r="L78" s="178">
        <f t="shared" si="20"/>
        <v>0</v>
      </c>
      <c r="M78" s="284">
        <f t="shared" si="21"/>
      </c>
      <c r="N78" s="284">
        <f t="shared" si="22"/>
      </c>
      <c r="O78" s="284">
        <f t="shared" si="23"/>
      </c>
      <c r="P78" s="284">
        <f t="shared" si="24"/>
      </c>
      <c r="Q78" s="284">
        <f t="shared" si="25"/>
      </c>
      <c r="R78" s="284">
        <f t="shared" si="26"/>
        <v>0</v>
      </c>
      <c r="S78" s="290">
        <f>SUM(R60:R78)</f>
        <v>0</v>
      </c>
      <c r="T78" s="291">
        <f>+S78/U78</f>
        <v>0</v>
      </c>
      <c r="U78" s="271">
        <f>COUNT(R60:R78)</f>
        <v>19</v>
      </c>
      <c r="V78" s="404"/>
      <c r="W78" s="405">
        <f>+R78</f>
        <v>0</v>
      </c>
      <c r="X78" s="404"/>
      <c r="Y78" s="406"/>
      <c r="Z78" s="172">
        <f t="shared" si="27"/>
        <v>0</v>
      </c>
      <c r="AA78" s="621"/>
      <c r="AB78" s="189" t="str">
        <f t="shared" si="29"/>
        <v>erreur</v>
      </c>
    </row>
    <row r="79" spans="1:28" s="261" customFormat="1" ht="13.5" thickBot="1">
      <c r="A79" s="697" t="s">
        <v>428</v>
      </c>
      <c r="B79" s="698"/>
      <c r="C79" s="259" t="s">
        <v>386</v>
      </c>
      <c r="D79" s="260"/>
      <c r="E79" s="197"/>
      <c r="F79" s="197"/>
      <c r="G79" s="197"/>
      <c r="H79" s="197"/>
      <c r="I79" s="197"/>
      <c r="J79" s="197"/>
      <c r="K79" s="197"/>
      <c r="L79" s="197"/>
      <c r="M79" s="197"/>
      <c r="N79" s="197">
        <f t="shared" si="22"/>
      </c>
      <c r="O79" s="197"/>
      <c r="P79" s="197"/>
      <c r="Q79" s="197"/>
      <c r="R79" s="106"/>
      <c r="S79" s="182"/>
      <c r="T79" s="183"/>
      <c r="U79" s="230"/>
      <c r="V79" s="231">
        <f>SUM(V80:V109)</f>
        <v>0</v>
      </c>
      <c r="W79" s="231">
        <f>SUM(W80:W109)</f>
        <v>0</v>
      </c>
      <c r="X79" s="106">
        <f>IF(V79=0,"",V79/X80)</f>
      </c>
      <c r="Y79" s="106">
        <f>IF(W79=0,"",W79/Y80)</f>
      </c>
      <c r="Z79" s="106">
        <f t="shared" si="27"/>
        <v>0</v>
      </c>
      <c r="AA79" s="653"/>
      <c r="AB79" s="188"/>
    </row>
    <row r="80" spans="1:28" s="416" customFormat="1" ht="25.5">
      <c r="A80" s="407" t="s">
        <v>442</v>
      </c>
      <c r="B80" s="408">
        <f>+B78+1</f>
        <v>49</v>
      </c>
      <c r="C80" s="409" t="s">
        <v>197</v>
      </c>
      <c r="D80" s="410"/>
      <c r="E80" s="411"/>
      <c r="F80" s="567"/>
      <c r="G80" s="567"/>
      <c r="H80" s="567"/>
      <c r="I80" s="567"/>
      <c r="J80" s="567"/>
      <c r="K80" s="567"/>
      <c r="L80" s="180">
        <f aca="true" t="shared" si="31" ref="L80:L109">COUNTA(F80:K80)</f>
        <v>0</v>
      </c>
      <c r="M80" s="284">
        <f aca="true" t="shared" si="32" ref="M80:M109">IF(F80="","",100)</f>
      </c>
      <c r="N80" s="284">
        <f t="shared" si="22"/>
      </c>
      <c r="O80" s="284">
        <f aca="true" t="shared" si="33" ref="O80:O109">IF(H80="","",50)</f>
      </c>
      <c r="P80" s="284">
        <f aca="true" t="shared" si="34" ref="P80:P109">IF(I80="","",25)</f>
      </c>
      <c r="Q80" s="284">
        <f aca="true" t="shared" si="35" ref="Q80:Q109">IF(J80="","",0)</f>
      </c>
      <c r="R80" s="284">
        <f aca="true" t="shared" si="36" ref="R80:R109">IF(K80="",SUM(M80:Q80),"")</f>
        <v>0</v>
      </c>
      <c r="S80" s="412"/>
      <c r="T80" s="413"/>
      <c r="U80" s="414"/>
      <c r="V80" s="415">
        <f>+R80</f>
        <v>0</v>
      </c>
      <c r="W80" s="181"/>
      <c r="X80" s="271">
        <f>COUNT(V80:V109)</f>
        <v>13</v>
      </c>
      <c r="Y80" s="271">
        <f>COUNT(W80:W109)</f>
        <v>17</v>
      </c>
      <c r="Z80" s="181">
        <f t="shared" si="27"/>
        <v>0</v>
      </c>
      <c r="AA80" s="654"/>
      <c r="AB80" s="191" t="str">
        <f t="shared" si="29"/>
        <v>erreur</v>
      </c>
    </row>
    <row r="81" spans="1:28" s="416" customFormat="1" ht="89.25">
      <c r="A81" s="308" t="s">
        <v>442</v>
      </c>
      <c r="B81" s="365">
        <f>+B80+1</f>
        <v>50</v>
      </c>
      <c r="C81" s="301" t="s">
        <v>326</v>
      </c>
      <c r="D81" s="366"/>
      <c r="E81" s="668" t="s">
        <v>726</v>
      </c>
      <c r="F81" s="564"/>
      <c r="G81" s="564"/>
      <c r="H81" s="564"/>
      <c r="I81" s="564"/>
      <c r="J81" s="564"/>
      <c r="K81" s="564"/>
      <c r="L81" s="178">
        <f t="shared" si="31"/>
        <v>0</v>
      </c>
      <c r="M81" s="284">
        <f t="shared" si="32"/>
      </c>
      <c r="N81" s="284">
        <f t="shared" si="22"/>
      </c>
      <c r="O81" s="284">
        <f t="shared" si="33"/>
      </c>
      <c r="P81" s="284">
        <f t="shared" si="34"/>
      </c>
      <c r="Q81" s="284">
        <f t="shared" si="35"/>
      </c>
      <c r="R81" s="284">
        <f t="shared" si="36"/>
        <v>0</v>
      </c>
      <c r="S81" s="417"/>
      <c r="T81" s="418"/>
      <c r="U81" s="368"/>
      <c r="V81" s="419">
        <f>+R81</f>
        <v>0</v>
      </c>
      <c r="W81" s="173"/>
      <c r="X81" s="173"/>
      <c r="Y81" s="369"/>
      <c r="Z81" s="173">
        <f t="shared" si="27"/>
        <v>0</v>
      </c>
      <c r="AA81" s="655"/>
      <c r="AB81" s="189" t="str">
        <f t="shared" si="29"/>
        <v>erreur</v>
      </c>
    </row>
    <row r="82" spans="1:28" s="421" customFormat="1" ht="38.25">
      <c r="A82" s="308" t="s">
        <v>442</v>
      </c>
      <c r="B82" s="365">
        <f>+B81+1</f>
        <v>51</v>
      </c>
      <c r="C82" s="301" t="s">
        <v>707</v>
      </c>
      <c r="D82" s="366"/>
      <c r="E82" s="420"/>
      <c r="F82" s="564"/>
      <c r="G82" s="564"/>
      <c r="H82" s="564"/>
      <c r="I82" s="564"/>
      <c r="J82" s="564"/>
      <c r="K82" s="564"/>
      <c r="L82" s="178">
        <f t="shared" si="31"/>
        <v>0</v>
      </c>
      <c r="M82" s="284">
        <f t="shared" si="32"/>
      </c>
      <c r="N82" s="284">
        <f t="shared" si="22"/>
      </c>
      <c r="O82" s="284">
        <f t="shared" si="33"/>
      </c>
      <c r="P82" s="284">
        <f t="shared" si="34"/>
      </c>
      <c r="Q82" s="284">
        <f t="shared" si="35"/>
      </c>
      <c r="R82" s="284">
        <f t="shared" si="36"/>
        <v>0</v>
      </c>
      <c r="S82" s="417"/>
      <c r="T82" s="418"/>
      <c r="U82" s="368"/>
      <c r="V82" s="419">
        <f>+R82</f>
        <v>0</v>
      </c>
      <c r="W82" s="173"/>
      <c r="X82" s="173"/>
      <c r="Y82" s="369"/>
      <c r="Z82" s="173">
        <f t="shared" si="27"/>
        <v>0</v>
      </c>
      <c r="AA82" s="655"/>
      <c r="AB82" s="189" t="str">
        <f t="shared" si="29"/>
        <v>erreur</v>
      </c>
    </row>
    <row r="83" spans="1:28" s="314" customFormat="1" ht="63.75">
      <c r="A83" s="308" t="s">
        <v>442</v>
      </c>
      <c r="B83" s="365">
        <f>+B82+1</f>
        <v>52</v>
      </c>
      <c r="C83" s="301" t="s">
        <v>622</v>
      </c>
      <c r="D83" s="366"/>
      <c r="E83" s="265" t="s">
        <v>137</v>
      </c>
      <c r="F83" s="564"/>
      <c r="G83" s="564"/>
      <c r="H83" s="564"/>
      <c r="I83" s="564"/>
      <c r="J83" s="564"/>
      <c r="K83" s="564"/>
      <c r="L83" s="178">
        <f t="shared" si="31"/>
        <v>0</v>
      </c>
      <c r="M83" s="284">
        <f t="shared" si="32"/>
      </c>
      <c r="N83" s="284">
        <f t="shared" si="22"/>
      </c>
      <c r="O83" s="284">
        <f t="shared" si="33"/>
      </c>
      <c r="P83" s="284">
        <f t="shared" si="34"/>
      </c>
      <c r="Q83" s="284">
        <f t="shared" si="35"/>
      </c>
      <c r="R83" s="284">
        <f t="shared" si="36"/>
        <v>0</v>
      </c>
      <c r="S83" s="309"/>
      <c r="T83" s="310"/>
      <c r="U83" s="368"/>
      <c r="V83" s="312">
        <f>+R83</f>
        <v>0</v>
      </c>
      <c r="W83" s="309"/>
      <c r="X83" s="309"/>
      <c r="Y83" s="369"/>
      <c r="Z83" s="169">
        <f t="shared" si="27"/>
        <v>0</v>
      </c>
      <c r="AA83" s="620"/>
      <c r="AB83" s="189" t="str">
        <f t="shared" si="29"/>
        <v>erreur</v>
      </c>
    </row>
    <row r="84" spans="1:28" s="314" customFormat="1" ht="38.25">
      <c r="A84" s="308" t="s">
        <v>442</v>
      </c>
      <c r="B84" s="365">
        <f>+B83+1</f>
        <v>53</v>
      </c>
      <c r="C84" s="301"/>
      <c r="D84" s="366" t="s">
        <v>288</v>
      </c>
      <c r="E84" s="283"/>
      <c r="F84" s="564"/>
      <c r="G84" s="564"/>
      <c r="H84" s="564"/>
      <c r="I84" s="564"/>
      <c r="J84" s="564"/>
      <c r="K84" s="564"/>
      <c r="L84" s="178">
        <f t="shared" si="31"/>
        <v>0</v>
      </c>
      <c r="M84" s="284">
        <f t="shared" si="32"/>
      </c>
      <c r="N84" s="284">
        <f t="shared" si="22"/>
      </c>
      <c r="O84" s="284">
        <f t="shared" si="33"/>
      </c>
      <c r="P84" s="284">
        <f t="shared" si="34"/>
      </c>
      <c r="Q84" s="284">
        <f t="shared" si="35"/>
      </c>
      <c r="R84" s="284">
        <f t="shared" si="36"/>
        <v>0</v>
      </c>
      <c r="S84" s="309"/>
      <c r="T84" s="310"/>
      <c r="U84" s="368"/>
      <c r="V84" s="309"/>
      <c r="W84" s="396">
        <f>+R84</f>
        <v>0</v>
      </c>
      <c r="X84" s="309"/>
      <c r="Y84" s="369"/>
      <c r="Z84" s="169">
        <f t="shared" si="27"/>
        <v>0</v>
      </c>
      <c r="AA84" s="620"/>
      <c r="AB84" s="189" t="str">
        <f t="shared" si="29"/>
        <v>erreur</v>
      </c>
    </row>
    <row r="85" spans="1:28" s="314" customFormat="1" ht="51">
      <c r="A85" s="308" t="s">
        <v>442</v>
      </c>
      <c r="B85" s="365">
        <f aca="true" t="shared" si="37" ref="B85:B92">B84+1</f>
        <v>54</v>
      </c>
      <c r="C85" s="264" t="s">
        <v>731</v>
      </c>
      <c r="D85" s="358"/>
      <c r="E85" s="267" t="s">
        <v>138</v>
      </c>
      <c r="F85" s="564"/>
      <c r="G85" s="564"/>
      <c r="H85" s="564"/>
      <c r="I85" s="564"/>
      <c r="J85" s="564"/>
      <c r="K85" s="564"/>
      <c r="L85" s="178">
        <f t="shared" si="31"/>
        <v>0</v>
      </c>
      <c r="M85" s="284">
        <f t="shared" si="32"/>
      </c>
      <c r="N85" s="284">
        <f t="shared" si="22"/>
      </c>
      <c r="O85" s="284">
        <f t="shared" si="33"/>
      </c>
      <c r="P85" s="284">
        <f t="shared" si="34"/>
      </c>
      <c r="Q85" s="284">
        <f t="shared" si="35"/>
      </c>
      <c r="R85" s="284">
        <f t="shared" si="36"/>
        <v>0</v>
      </c>
      <c r="S85" s="309"/>
      <c r="T85" s="310"/>
      <c r="U85" s="368"/>
      <c r="V85" s="312">
        <f>R85</f>
        <v>0</v>
      </c>
      <c r="W85" s="309"/>
      <c r="X85" s="309"/>
      <c r="Y85" s="369"/>
      <c r="Z85" s="169">
        <f t="shared" si="27"/>
        <v>0</v>
      </c>
      <c r="AA85" s="620"/>
      <c r="AB85" s="189" t="str">
        <f t="shared" si="29"/>
        <v>erreur</v>
      </c>
    </row>
    <row r="86" spans="1:28" s="314" customFormat="1" ht="51">
      <c r="A86" s="308" t="s">
        <v>442</v>
      </c>
      <c r="B86" s="365">
        <f t="shared" si="37"/>
        <v>55</v>
      </c>
      <c r="C86" s="301"/>
      <c r="D86" s="366" t="s">
        <v>723</v>
      </c>
      <c r="E86" s="265" t="s">
        <v>16</v>
      </c>
      <c r="F86" s="564"/>
      <c r="G86" s="564"/>
      <c r="H86" s="564"/>
      <c r="I86" s="564"/>
      <c r="J86" s="564"/>
      <c r="K86" s="564"/>
      <c r="L86" s="178">
        <f t="shared" si="31"/>
        <v>0</v>
      </c>
      <c r="M86" s="284">
        <f t="shared" si="32"/>
      </c>
      <c r="N86" s="284">
        <f t="shared" si="22"/>
      </c>
      <c r="O86" s="284">
        <f t="shared" si="33"/>
      </c>
      <c r="P86" s="284">
        <f t="shared" si="34"/>
      </c>
      <c r="Q86" s="284">
        <f t="shared" si="35"/>
      </c>
      <c r="R86" s="284">
        <f t="shared" si="36"/>
        <v>0</v>
      </c>
      <c r="S86" s="309"/>
      <c r="T86" s="310"/>
      <c r="U86" s="368"/>
      <c r="V86" s="309"/>
      <c r="W86" s="396">
        <f>+R86</f>
        <v>0</v>
      </c>
      <c r="X86" s="309"/>
      <c r="Y86" s="369"/>
      <c r="Z86" s="169">
        <f t="shared" si="27"/>
        <v>0</v>
      </c>
      <c r="AA86" s="620"/>
      <c r="AB86" s="189" t="str">
        <f t="shared" si="29"/>
        <v>erreur</v>
      </c>
    </row>
    <row r="87" spans="1:28" s="103" customFormat="1" ht="12.75">
      <c r="A87" s="308" t="s">
        <v>442</v>
      </c>
      <c r="B87" s="365">
        <f t="shared" si="37"/>
        <v>56</v>
      </c>
      <c r="C87" s="264" t="s">
        <v>542</v>
      </c>
      <c r="D87" s="358"/>
      <c r="E87" s="303"/>
      <c r="F87" s="564"/>
      <c r="G87" s="564"/>
      <c r="H87" s="564"/>
      <c r="I87" s="564"/>
      <c r="J87" s="564"/>
      <c r="K87" s="564"/>
      <c r="L87" s="178">
        <f t="shared" si="31"/>
        <v>0</v>
      </c>
      <c r="M87" s="284">
        <f t="shared" si="32"/>
      </c>
      <c r="N87" s="284">
        <f t="shared" si="22"/>
      </c>
      <c r="O87" s="284">
        <f t="shared" si="33"/>
      </c>
      <c r="P87" s="284">
        <f t="shared" si="34"/>
      </c>
      <c r="Q87" s="284">
        <f t="shared" si="35"/>
      </c>
      <c r="R87" s="284">
        <f t="shared" si="36"/>
        <v>0</v>
      </c>
      <c r="S87" s="304"/>
      <c r="T87" s="305"/>
      <c r="U87" s="355"/>
      <c r="V87" s="270">
        <f>+R87</f>
        <v>0</v>
      </c>
      <c r="W87" s="304"/>
      <c r="X87" s="304"/>
      <c r="Y87" s="360"/>
      <c r="Z87" s="168">
        <f t="shared" si="27"/>
        <v>0</v>
      </c>
      <c r="AA87" s="619"/>
      <c r="AB87" s="189" t="str">
        <f t="shared" si="29"/>
        <v>erreur</v>
      </c>
    </row>
    <row r="88" spans="1:28" s="103" customFormat="1" ht="25.5">
      <c r="A88" s="308" t="s">
        <v>442</v>
      </c>
      <c r="B88" s="365">
        <f t="shared" si="37"/>
        <v>57</v>
      </c>
      <c r="C88" s="264"/>
      <c r="D88" s="358" t="s">
        <v>387</v>
      </c>
      <c r="E88" s="303"/>
      <c r="F88" s="564"/>
      <c r="G88" s="564"/>
      <c r="H88" s="564"/>
      <c r="I88" s="564"/>
      <c r="J88" s="564"/>
      <c r="K88" s="564"/>
      <c r="L88" s="178">
        <f t="shared" si="31"/>
        <v>0</v>
      </c>
      <c r="M88" s="284">
        <f t="shared" si="32"/>
      </c>
      <c r="N88" s="284">
        <f t="shared" si="22"/>
      </c>
      <c r="O88" s="284">
        <f t="shared" si="33"/>
      </c>
      <c r="P88" s="284">
        <f t="shared" si="34"/>
      </c>
      <c r="Q88" s="284">
        <f t="shared" si="35"/>
      </c>
      <c r="R88" s="284">
        <f t="shared" si="36"/>
        <v>0</v>
      </c>
      <c r="S88" s="304"/>
      <c r="T88" s="305"/>
      <c r="U88" s="355"/>
      <c r="V88" s="304"/>
      <c r="W88" s="359">
        <f>+R88</f>
        <v>0</v>
      </c>
      <c r="X88" s="304"/>
      <c r="Y88" s="360"/>
      <c r="Z88" s="168">
        <f t="shared" si="27"/>
        <v>0</v>
      </c>
      <c r="AA88" s="619"/>
      <c r="AB88" s="189" t="str">
        <f t="shared" si="29"/>
        <v>erreur</v>
      </c>
    </row>
    <row r="89" spans="1:28" s="103" customFormat="1" ht="12.75">
      <c r="A89" s="308" t="s">
        <v>442</v>
      </c>
      <c r="B89" s="365">
        <f t="shared" si="37"/>
        <v>58</v>
      </c>
      <c r="C89" s="264"/>
      <c r="D89" s="358" t="s">
        <v>401</v>
      </c>
      <c r="E89" s="303"/>
      <c r="F89" s="564"/>
      <c r="G89" s="564"/>
      <c r="H89" s="564"/>
      <c r="I89" s="564"/>
      <c r="J89" s="564"/>
      <c r="K89" s="564"/>
      <c r="L89" s="178">
        <f t="shared" si="31"/>
        <v>0</v>
      </c>
      <c r="M89" s="284">
        <f t="shared" si="32"/>
      </c>
      <c r="N89" s="284">
        <f t="shared" si="22"/>
      </c>
      <c r="O89" s="284">
        <f t="shared" si="33"/>
      </c>
      <c r="P89" s="284">
        <f t="shared" si="34"/>
      </c>
      <c r="Q89" s="284">
        <f t="shared" si="35"/>
      </c>
      <c r="R89" s="284">
        <f t="shared" si="36"/>
        <v>0</v>
      </c>
      <c r="S89" s="304"/>
      <c r="T89" s="305"/>
      <c r="U89" s="355"/>
      <c r="V89" s="304"/>
      <c r="W89" s="359">
        <f>+R89</f>
        <v>0</v>
      </c>
      <c r="X89" s="304"/>
      <c r="Y89" s="360"/>
      <c r="Z89" s="168">
        <f t="shared" si="27"/>
        <v>0</v>
      </c>
      <c r="AA89" s="619"/>
      <c r="AB89" s="189" t="str">
        <f t="shared" si="29"/>
        <v>erreur</v>
      </c>
    </row>
    <row r="90" spans="1:28" s="103" customFormat="1" ht="12.75">
      <c r="A90" s="308" t="s">
        <v>442</v>
      </c>
      <c r="B90" s="365">
        <f t="shared" si="37"/>
        <v>59</v>
      </c>
      <c r="C90" s="264"/>
      <c r="D90" s="358" t="s">
        <v>198</v>
      </c>
      <c r="E90" s="303"/>
      <c r="F90" s="564"/>
      <c r="G90" s="564"/>
      <c r="H90" s="564"/>
      <c r="I90" s="564"/>
      <c r="J90" s="564"/>
      <c r="K90" s="564"/>
      <c r="L90" s="178">
        <f t="shared" si="31"/>
        <v>0</v>
      </c>
      <c r="M90" s="284">
        <f t="shared" si="32"/>
      </c>
      <c r="N90" s="284">
        <f t="shared" si="22"/>
      </c>
      <c r="O90" s="284">
        <f t="shared" si="33"/>
      </c>
      <c r="P90" s="284">
        <f t="shared" si="34"/>
      </c>
      <c r="Q90" s="284">
        <f t="shared" si="35"/>
      </c>
      <c r="R90" s="284">
        <f t="shared" si="36"/>
        <v>0</v>
      </c>
      <c r="S90" s="304"/>
      <c r="T90" s="305"/>
      <c r="U90" s="355"/>
      <c r="V90" s="304"/>
      <c r="W90" s="396">
        <f>+R90</f>
        <v>0</v>
      </c>
      <c r="X90" s="304"/>
      <c r="Y90" s="360"/>
      <c r="Z90" s="168">
        <f t="shared" si="27"/>
        <v>0</v>
      </c>
      <c r="AA90" s="619"/>
      <c r="AB90" s="189" t="str">
        <f t="shared" si="29"/>
        <v>erreur</v>
      </c>
    </row>
    <row r="91" spans="1:28" s="314" customFormat="1" ht="12.75">
      <c r="A91" s="308" t="s">
        <v>442</v>
      </c>
      <c r="B91" s="365">
        <f t="shared" si="37"/>
        <v>60</v>
      </c>
      <c r="C91" s="301"/>
      <c r="D91" s="366" t="s">
        <v>40</v>
      </c>
      <c r="E91" s="283" t="s">
        <v>17</v>
      </c>
      <c r="F91" s="564"/>
      <c r="G91" s="564"/>
      <c r="H91" s="564"/>
      <c r="I91" s="564"/>
      <c r="J91" s="564"/>
      <c r="K91" s="564"/>
      <c r="L91" s="178">
        <f t="shared" si="31"/>
        <v>0</v>
      </c>
      <c r="M91" s="284">
        <f t="shared" si="32"/>
      </c>
      <c r="N91" s="284">
        <f t="shared" si="22"/>
      </c>
      <c r="O91" s="284">
        <f t="shared" si="33"/>
      </c>
      <c r="P91" s="284">
        <f t="shared" si="34"/>
      </c>
      <c r="Q91" s="284">
        <f t="shared" si="35"/>
      </c>
      <c r="R91" s="284">
        <f t="shared" si="36"/>
        <v>0</v>
      </c>
      <c r="S91" s="309"/>
      <c r="T91" s="310"/>
      <c r="U91" s="368"/>
      <c r="V91" s="309"/>
      <c r="W91" s="396">
        <f>+R91</f>
        <v>0</v>
      </c>
      <c r="X91" s="309"/>
      <c r="Y91" s="369"/>
      <c r="Z91" s="169">
        <f t="shared" si="27"/>
        <v>0</v>
      </c>
      <c r="AA91" s="620"/>
      <c r="AB91" s="189" t="str">
        <f t="shared" si="29"/>
        <v>erreur</v>
      </c>
    </row>
    <row r="92" spans="1:28" s="103" customFormat="1" ht="25.5">
      <c r="A92" s="302" t="s">
        <v>442</v>
      </c>
      <c r="B92" s="365">
        <f t="shared" si="37"/>
        <v>61</v>
      </c>
      <c r="C92" s="264"/>
      <c r="D92" s="358" t="s">
        <v>410</v>
      </c>
      <c r="E92" s="303"/>
      <c r="F92" s="564"/>
      <c r="G92" s="564"/>
      <c r="H92" s="564"/>
      <c r="I92" s="564"/>
      <c r="J92" s="564"/>
      <c r="K92" s="564"/>
      <c r="L92" s="178">
        <f t="shared" si="31"/>
        <v>0</v>
      </c>
      <c r="M92" s="284">
        <f t="shared" si="32"/>
      </c>
      <c r="N92" s="284">
        <f aca="true" t="shared" si="38" ref="N92:N109">IF(G92="","",75)</f>
      </c>
      <c r="O92" s="284">
        <f t="shared" si="33"/>
      </c>
      <c r="P92" s="284">
        <f t="shared" si="34"/>
      </c>
      <c r="Q92" s="284">
        <f t="shared" si="35"/>
      </c>
      <c r="R92" s="284">
        <f t="shared" si="36"/>
        <v>0</v>
      </c>
      <c r="S92" s="304"/>
      <c r="T92" s="305"/>
      <c r="U92" s="355"/>
      <c r="V92" s="304"/>
      <c r="W92" s="396">
        <f>+R92</f>
        <v>0</v>
      </c>
      <c r="X92" s="304"/>
      <c r="Y92" s="360"/>
      <c r="Z92" s="168">
        <f t="shared" si="27"/>
        <v>0</v>
      </c>
      <c r="AA92" s="619"/>
      <c r="AB92" s="189" t="str">
        <f t="shared" si="29"/>
        <v>erreur</v>
      </c>
    </row>
    <row r="93" spans="1:28" s="103" customFormat="1" ht="12.75">
      <c r="A93" s="302" t="s">
        <v>442</v>
      </c>
      <c r="B93" s="422">
        <f>B92+1</f>
        <v>62</v>
      </c>
      <c r="C93" s="264" t="s">
        <v>649</v>
      </c>
      <c r="D93" s="358"/>
      <c r="E93" s="303"/>
      <c r="F93" s="564"/>
      <c r="G93" s="564"/>
      <c r="H93" s="564"/>
      <c r="I93" s="564"/>
      <c r="J93" s="564"/>
      <c r="K93" s="564"/>
      <c r="L93" s="178">
        <f t="shared" si="31"/>
        <v>0</v>
      </c>
      <c r="M93" s="284">
        <f t="shared" si="32"/>
      </c>
      <c r="N93" s="284">
        <f t="shared" si="38"/>
      </c>
      <c r="O93" s="284">
        <f t="shared" si="33"/>
      </c>
      <c r="P93" s="284">
        <f t="shared" si="34"/>
      </c>
      <c r="Q93" s="284">
        <f t="shared" si="35"/>
      </c>
      <c r="R93" s="284">
        <f t="shared" si="36"/>
        <v>0</v>
      </c>
      <c r="S93" s="304"/>
      <c r="T93" s="305"/>
      <c r="U93" s="355"/>
      <c r="V93" s="270">
        <f>+R93</f>
        <v>0</v>
      </c>
      <c r="W93" s="304"/>
      <c r="X93" s="304"/>
      <c r="Y93" s="360"/>
      <c r="Z93" s="168">
        <f t="shared" si="27"/>
        <v>0</v>
      </c>
      <c r="AA93" s="619"/>
      <c r="AB93" s="189" t="str">
        <f t="shared" si="29"/>
        <v>erreur</v>
      </c>
    </row>
    <row r="94" spans="1:28" s="103" customFormat="1" ht="12.75">
      <c r="A94" s="302" t="s">
        <v>442</v>
      </c>
      <c r="B94" s="422">
        <f>B93+1</f>
        <v>63</v>
      </c>
      <c r="C94" s="264"/>
      <c r="D94" s="358" t="s">
        <v>319</v>
      </c>
      <c r="E94" s="303"/>
      <c r="F94" s="564"/>
      <c r="G94" s="564"/>
      <c r="H94" s="564"/>
      <c r="I94" s="564"/>
      <c r="J94" s="564"/>
      <c r="K94" s="564"/>
      <c r="L94" s="178">
        <f t="shared" si="31"/>
        <v>0</v>
      </c>
      <c r="M94" s="284">
        <f t="shared" si="32"/>
      </c>
      <c r="N94" s="284">
        <f t="shared" si="38"/>
      </c>
      <c r="O94" s="284">
        <f t="shared" si="33"/>
      </c>
      <c r="P94" s="284">
        <f t="shared" si="34"/>
      </c>
      <c r="Q94" s="284">
        <f t="shared" si="35"/>
      </c>
      <c r="R94" s="284">
        <f t="shared" si="36"/>
        <v>0</v>
      </c>
      <c r="S94" s="304"/>
      <c r="T94" s="305"/>
      <c r="U94" s="355"/>
      <c r="V94" s="304"/>
      <c r="W94" s="359">
        <f>+R94</f>
        <v>0</v>
      </c>
      <c r="X94" s="304"/>
      <c r="Y94" s="360"/>
      <c r="Z94" s="168">
        <f t="shared" si="27"/>
        <v>0</v>
      </c>
      <c r="AA94" s="619"/>
      <c r="AB94" s="189" t="str">
        <f t="shared" si="29"/>
        <v>erreur</v>
      </c>
    </row>
    <row r="95" spans="1:28" s="314" customFormat="1" ht="25.5">
      <c r="A95" s="308" t="s">
        <v>442</v>
      </c>
      <c r="B95" s="365">
        <f aca="true" t="shared" si="39" ref="B95:B100">+B94+1</f>
        <v>64</v>
      </c>
      <c r="C95" s="301" t="s">
        <v>650</v>
      </c>
      <c r="D95" s="366"/>
      <c r="E95" s="265" t="s">
        <v>139</v>
      </c>
      <c r="F95" s="564"/>
      <c r="G95" s="564"/>
      <c r="H95" s="564"/>
      <c r="I95" s="564"/>
      <c r="J95" s="564"/>
      <c r="K95" s="564"/>
      <c r="L95" s="178">
        <f t="shared" si="31"/>
        <v>0</v>
      </c>
      <c r="M95" s="284">
        <f t="shared" si="32"/>
      </c>
      <c r="N95" s="284">
        <f t="shared" si="38"/>
      </c>
      <c r="O95" s="284">
        <f t="shared" si="33"/>
      </c>
      <c r="P95" s="284">
        <f t="shared" si="34"/>
      </c>
      <c r="Q95" s="284">
        <f t="shared" si="35"/>
      </c>
      <c r="R95" s="284">
        <f t="shared" si="36"/>
        <v>0</v>
      </c>
      <c r="S95" s="309"/>
      <c r="T95" s="310"/>
      <c r="U95" s="368"/>
      <c r="V95" s="312">
        <f>+R95</f>
        <v>0</v>
      </c>
      <c r="W95" s="309"/>
      <c r="X95" s="309"/>
      <c r="Y95" s="369"/>
      <c r="Z95" s="169">
        <f t="shared" si="27"/>
        <v>0</v>
      </c>
      <c r="AA95" s="620"/>
      <c r="AB95" s="189" t="str">
        <f t="shared" si="29"/>
        <v>erreur</v>
      </c>
    </row>
    <row r="96" spans="1:28" s="314" customFormat="1" ht="38.25">
      <c r="A96" s="308" t="s">
        <v>442</v>
      </c>
      <c r="B96" s="365">
        <f t="shared" si="39"/>
        <v>65</v>
      </c>
      <c r="C96" s="301"/>
      <c r="D96" s="366" t="s">
        <v>697</v>
      </c>
      <c r="E96" s="423" t="s">
        <v>140</v>
      </c>
      <c r="F96" s="564"/>
      <c r="G96" s="564"/>
      <c r="H96" s="564"/>
      <c r="I96" s="564"/>
      <c r="J96" s="564"/>
      <c r="K96" s="564"/>
      <c r="L96" s="178">
        <f t="shared" si="31"/>
        <v>0</v>
      </c>
      <c r="M96" s="284">
        <f t="shared" si="32"/>
      </c>
      <c r="N96" s="284">
        <f t="shared" si="38"/>
      </c>
      <c r="O96" s="284">
        <f t="shared" si="33"/>
      </c>
      <c r="P96" s="284">
        <f t="shared" si="34"/>
      </c>
      <c r="Q96" s="284">
        <f t="shared" si="35"/>
      </c>
      <c r="R96" s="284">
        <f t="shared" si="36"/>
        <v>0</v>
      </c>
      <c r="S96" s="309"/>
      <c r="T96" s="310"/>
      <c r="U96" s="368"/>
      <c r="V96" s="309"/>
      <c r="W96" s="396">
        <f>+R96</f>
        <v>0</v>
      </c>
      <c r="X96" s="309"/>
      <c r="Y96" s="369"/>
      <c r="Z96" s="169">
        <f t="shared" si="27"/>
        <v>0</v>
      </c>
      <c r="AA96" s="620"/>
      <c r="AB96" s="189" t="str">
        <f t="shared" si="29"/>
        <v>erreur</v>
      </c>
    </row>
    <row r="97" spans="1:28" s="314" customFormat="1" ht="25.5">
      <c r="A97" s="308" t="s">
        <v>442</v>
      </c>
      <c r="B97" s="365">
        <f t="shared" si="39"/>
        <v>66</v>
      </c>
      <c r="C97" s="301"/>
      <c r="D97" s="366" t="s">
        <v>634</v>
      </c>
      <c r="E97" s="283" t="s">
        <v>399</v>
      </c>
      <c r="F97" s="564"/>
      <c r="G97" s="564"/>
      <c r="H97" s="564"/>
      <c r="I97" s="564"/>
      <c r="J97" s="564"/>
      <c r="K97" s="564"/>
      <c r="L97" s="178">
        <f t="shared" si="31"/>
        <v>0</v>
      </c>
      <c r="M97" s="284">
        <f t="shared" si="32"/>
      </c>
      <c r="N97" s="284">
        <f t="shared" si="38"/>
      </c>
      <c r="O97" s="284">
        <f t="shared" si="33"/>
      </c>
      <c r="P97" s="284">
        <f t="shared" si="34"/>
      </c>
      <c r="Q97" s="284">
        <f t="shared" si="35"/>
      </c>
      <c r="R97" s="284">
        <f t="shared" si="36"/>
        <v>0</v>
      </c>
      <c r="S97" s="309"/>
      <c r="T97" s="310"/>
      <c r="U97" s="368"/>
      <c r="V97" s="309"/>
      <c r="W97" s="396">
        <f>+R97</f>
        <v>0</v>
      </c>
      <c r="X97" s="309"/>
      <c r="Y97" s="369"/>
      <c r="Z97" s="169">
        <f t="shared" si="27"/>
        <v>0</v>
      </c>
      <c r="AA97" s="620"/>
      <c r="AB97" s="189" t="str">
        <f t="shared" si="29"/>
        <v>erreur</v>
      </c>
    </row>
    <row r="98" spans="1:28" s="314" customFormat="1" ht="12.75">
      <c r="A98" s="308" t="s">
        <v>442</v>
      </c>
      <c r="B98" s="424">
        <f t="shared" si="39"/>
        <v>67</v>
      </c>
      <c r="C98" s="301" t="s">
        <v>651</v>
      </c>
      <c r="D98" s="425"/>
      <c r="E98" s="283"/>
      <c r="F98" s="564"/>
      <c r="G98" s="564"/>
      <c r="H98" s="564"/>
      <c r="I98" s="564"/>
      <c r="J98" s="564"/>
      <c r="K98" s="564"/>
      <c r="L98" s="178">
        <f t="shared" si="31"/>
        <v>0</v>
      </c>
      <c r="M98" s="284">
        <f t="shared" si="32"/>
      </c>
      <c r="N98" s="284">
        <f t="shared" si="38"/>
      </c>
      <c r="O98" s="284">
        <f t="shared" si="33"/>
      </c>
      <c r="P98" s="284">
        <f t="shared" si="34"/>
      </c>
      <c r="Q98" s="284">
        <f t="shared" si="35"/>
      </c>
      <c r="R98" s="284">
        <f t="shared" si="36"/>
        <v>0</v>
      </c>
      <c r="S98" s="309"/>
      <c r="T98" s="310"/>
      <c r="U98" s="368"/>
      <c r="V98" s="312">
        <f>+R98</f>
        <v>0</v>
      </c>
      <c r="W98" s="309"/>
      <c r="X98" s="309"/>
      <c r="Y98" s="369"/>
      <c r="Z98" s="169">
        <f t="shared" si="27"/>
        <v>0</v>
      </c>
      <c r="AA98" s="620"/>
      <c r="AB98" s="189" t="str">
        <f t="shared" si="29"/>
        <v>erreur</v>
      </c>
    </row>
    <row r="99" spans="1:28" s="314" customFormat="1" ht="25.5">
      <c r="A99" s="308" t="s">
        <v>442</v>
      </c>
      <c r="B99" s="424">
        <f t="shared" si="39"/>
        <v>68</v>
      </c>
      <c r="C99" s="301"/>
      <c r="D99" s="426" t="s">
        <v>18</v>
      </c>
      <c r="E99" s="283"/>
      <c r="F99" s="564"/>
      <c r="G99" s="564"/>
      <c r="H99" s="564"/>
      <c r="I99" s="564"/>
      <c r="J99" s="564"/>
      <c r="K99" s="564"/>
      <c r="L99" s="178">
        <f t="shared" si="31"/>
        <v>0</v>
      </c>
      <c r="M99" s="284">
        <f t="shared" si="32"/>
      </c>
      <c r="N99" s="284">
        <f t="shared" si="38"/>
      </c>
      <c r="O99" s="284">
        <f t="shared" si="33"/>
      </c>
      <c r="P99" s="284">
        <f t="shared" si="34"/>
      </c>
      <c r="Q99" s="284">
        <f t="shared" si="35"/>
      </c>
      <c r="R99" s="284">
        <f t="shared" si="36"/>
        <v>0</v>
      </c>
      <c r="S99" s="309"/>
      <c r="T99" s="310"/>
      <c r="U99" s="368"/>
      <c r="V99" s="309"/>
      <c r="W99" s="396">
        <f>+R99</f>
        <v>0</v>
      </c>
      <c r="X99" s="309"/>
      <c r="Y99" s="369"/>
      <c r="Z99" s="169">
        <f t="shared" si="27"/>
        <v>0</v>
      </c>
      <c r="AA99" s="620"/>
      <c r="AB99" s="189" t="str">
        <f t="shared" si="29"/>
        <v>erreur</v>
      </c>
    </row>
    <row r="100" spans="1:28" s="314" customFormat="1" ht="25.5">
      <c r="A100" s="308" t="s">
        <v>442</v>
      </c>
      <c r="B100" s="365">
        <f t="shared" si="39"/>
        <v>69</v>
      </c>
      <c r="C100" s="301"/>
      <c r="D100" s="427" t="s">
        <v>201</v>
      </c>
      <c r="E100" s="283" t="s">
        <v>199</v>
      </c>
      <c r="F100" s="564"/>
      <c r="G100" s="564"/>
      <c r="H100" s="564"/>
      <c r="I100" s="564"/>
      <c r="J100" s="564"/>
      <c r="K100" s="564"/>
      <c r="L100" s="178">
        <f t="shared" si="31"/>
        <v>0</v>
      </c>
      <c r="M100" s="284">
        <f t="shared" si="32"/>
      </c>
      <c r="N100" s="284">
        <f t="shared" si="38"/>
      </c>
      <c r="O100" s="284">
        <f t="shared" si="33"/>
      </c>
      <c r="P100" s="284">
        <f t="shared" si="34"/>
      </c>
      <c r="Q100" s="284">
        <f t="shared" si="35"/>
      </c>
      <c r="R100" s="284">
        <f t="shared" si="36"/>
        <v>0</v>
      </c>
      <c r="S100" s="309"/>
      <c r="T100" s="310"/>
      <c r="U100" s="368"/>
      <c r="V100" s="309"/>
      <c r="W100" s="396">
        <f>+R100</f>
        <v>0</v>
      </c>
      <c r="X100" s="309"/>
      <c r="Y100" s="369"/>
      <c r="Z100" s="169">
        <f t="shared" si="27"/>
        <v>0</v>
      </c>
      <c r="AA100" s="620"/>
      <c r="AB100" s="189" t="str">
        <f t="shared" si="29"/>
        <v>erreur</v>
      </c>
    </row>
    <row r="101" spans="1:28" s="314" customFormat="1" ht="25.5">
      <c r="A101" s="308" t="s">
        <v>442</v>
      </c>
      <c r="B101" s="365">
        <f>B100+1</f>
        <v>70</v>
      </c>
      <c r="C101" s="301" t="s">
        <v>623</v>
      </c>
      <c r="D101" s="366"/>
      <c r="E101" s="283"/>
      <c r="F101" s="564"/>
      <c r="G101" s="564"/>
      <c r="H101" s="564"/>
      <c r="I101" s="564"/>
      <c r="J101" s="564"/>
      <c r="K101" s="564"/>
      <c r="L101" s="178">
        <f t="shared" si="31"/>
        <v>0</v>
      </c>
      <c r="M101" s="284">
        <f t="shared" si="32"/>
      </c>
      <c r="N101" s="284">
        <f t="shared" si="38"/>
      </c>
      <c r="O101" s="284">
        <f t="shared" si="33"/>
      </c>
      <c r="P101" s="284">
        <f t="shared" si="34"/>
      </c>
      <c r="Q101" s="284">
        <f t="shared" si="35"/>
      </c>
      <c r="R101" s="284">
        <f t="shared" si="36"/>
        <v>0</v>
      </c>
      <c r="S101" s="309"/>
      <c r="T101" s="310"/>
      <c r="U101" s="368"/>
      <c r="V101" s="312">
        <f>+R101</f>
        <v>0</v>
      </c>
      <c r="W101" s="309"/>
      <c r="X101" s="309"/>
      <c r="Y101" s="369"/>
      <c r="Z101" s="169">
        <f t="shared" si="27"/>
        <v>0</v>
      </c>
      <c r="AA101" s="620"/>
      <c r="AB101" s="189" t="str">
        <f t="shared" si="29"/>
        <v>erreur</v>
      </c>
    </row>
    <row r="102" spans="1:28" s="314" customFormat="1" ht="25.5">
      <c r="A102" s="308" t="s">
        <v>442</v>
      </c>
      <c r="B102" s="365">
        <f aca="true" t="shared" si="40" ref="B102:B109">+B101+1</f>
        <v>71</v>
      </c>
      <c r="C102" s="301"/>
      <c r="D102" s="366" t="s">
        <v>77</v>
      </c>
      <c r="E102" s="283"/>
      <c r="F102" s="564"/>
      <c r="G102" s="564"/>
      <c r="H102" s="564"/>
      <c r="I102" s="564"/>
      <c r="J102" s="564"/>
      <c r="K102" s="564"/>
      <c r="L102" s="178">
        <f t="shared" si="31"/>
        <v>0</v>
      </c>
      <c r="M102" s="284">
        <f t="shared" si="32"/>
      </c>
      <c r="N102" s="284">
        <f t="shared" si="38"/>
      </c>
      <c r="O102" s="284">
        <f t="shared" si="33"/>
      </c>
      <c r="P102" s="284">
        <f t="shared" si="34"/>
      </c>
      <c r="Q102" s="284">
        <f t="shared" si="35"/>
      </c>
      <c r="R102" s="284">
        <f t="shared" si="36"/>
        <v>0</v>
      </c>
      <c r="S102" s="309"/>
      <c r="T102" s="310"/>
      <c r="U102" s="368"/>
      <c r="V102" s="309"/>
      <c r="W102" s="396">
        <f>+R102</f>
        <v>0</v>
      </c>
      <c r="X102" s="309"/>
      <c r="Y102" s="369"/>
      <c r="Z102" s="169">
        <f t="shared" si="27"/>
        <v>0</v>
      </c>
      <c r="AA102" s="620"/>
      <c r="AB102" s="189" t="str">
        <f t="shared" si="29"/>
        <v>erreur</v>
      </c>
    </row>
    <row r="103" spans="1:28" s="103" customFormat="1" ht="12.75">
      <c r="A103" s="308" t="s">
        <v>442</v>
      </c>
      <c r="B103" s="365">
        <f t="shared" si="40"/>
        <v>72</v>
      </c>
      <c r="C103" s="264" t="s">
        <v>652</v>
      </c>
      <c r="D103" s="358"/>
      <c r="E103" s="303"/>
      <c r="F103" s="564"/>
      <c r="G103" s="564"/>
      <c r="H103" s="564"/>
      <c r="I103" s="564"/>
      <c r="J103" s="564"/>
      <c r="K103" s="564"/>
      <c r="L103" s="178">
        <f t="shared" si="31"/>
        <v>0</v>
      </c>
      <c r="M103" s="284">
        <f t="shared" si="32"/>
      </c>
      <c r="N103" s="284">
        <f t="shared" si="38"/>
      </c>
      <c r="O103" s="284">
        <f t="shared" si="33"/>
      </c>
      <c r="P103" s="284">
        <f t="shared" si="34"/>
      </c>
      <c r="Q103" s="284">
        <f t="shared" si="35"/>
      </c>
      <c r="R103" s="284">
        <f t="shared" si="36"/>
        <v>0</v>
      </c>
      <c r="S103" s="304"/>
      <c r="T103" s="305"/>
      <c r="U103" s="355"/>
      <c r="V103" s="270">
        <f>+R103</f>
        <v>0</v>
      </c>
      <c r="W103" s="269"/>
      <c r="X103" s="269"/>
      <c r="Y103" s="360"/>
      <c r="Z103" s="168">
        <f t="shared" si="27"/>
        <v>0</v>
      </c>
      <c r="AA103" s="617"/>
      <c r="AB103" s="189" t="str">
        <f t="shared" si="29"/>
        <v>erreur</v>
      </c>
    </row>
    <row r="104" spans="1:28" s="103" customFormat="1" ht="12.75">
      <c r="A104" s="308" t="s">
        <v>442</v>
      </c>
      <c r="B104" s="365">
        <f t="shared" si="40"/>
        <v>73</v>
      </c>
      <c r="C104" s="264" t="s">
        <v>543</v>
      </c>
      <c r="D104" s="358"/>
      <c r="E104" s="303"/>
      <c r="F104" s="564"/>
      <c r="G104" s="564"/>
      <c r="H104" s="564"/>
      <c r="I104" s="564"/>
      <c r="J104" s="564"/>
      <c r="K104" s="564"/>
      <c r="L104" s="178">
        <f t="shared" si="31"/>
        <v>0</v>
      </c>
      <c r="M104" s="284">
        <f t="shared" si="32"/>
      </c>
      <c r="N104" s="284">
        <f t="shared" si="38"/>
      </c>
      <c r="O104" s="284">
        <f t="shared" si="33"/>
      </c>
      <c r="P104" s="284">
        <f t="shared" si="34"/>
      </c>
      <c r="Q104" s="284">
        <f t="shared" si="35"/>
      </c>
      <c r="R104" s="284">
        <f t="shared" si="36"/>
        <v>0</v>
      </c>
      <c r="S104" s="304"/>
      <c r="T104" s="305"/>
      <c r="U104" s="355"/>
      <c r="V104" s="270">
        <f>+R104</f>
        <v>0</v>
      </c>
      <c r="W104" s="269"/>
      <c r="X104" s="269"/>
      <c r="Y104" s="360"/>
      <c r="Z104" s="168">
        <f t="shared" si="27"/>
        <v>0</v>
      </c>
      <c r="AA104" s="617"/>
      <c r="AB104" s="189" t="str">
        <f t="shared" si="29"/>
        <v>erreur</v>
      </c>
    </row>
    <row r="105" spans="1:28" s="432" customFormat="1" ht="12.75">
      <c r="A105" s="308" t="s">
        <v>442</v>
      </c>
      <c r="B105" s="365">
        <f t="shared" si="40"/>
        <v>74</v>
      </c>
      <c r="C105" s="295" t="s">
        <v>203</v>
      </c>
      <c r="D105" s="427"/>
      <c r="E105" s="428"/>
      <c r="F105" s="564"/>
      <c r="G105" s="564"/>
      <c r="H105" s="564"/>
      <c r="I105" s="564"/>
      <c r="J105" s="564"/>
      <c r="K105" s="564"/>
      <c r="L105" s="178">
        <f t="shared" si="31"/>
        <v>0</v>
      </c>
      <c r="M105" s="284">
        <f t="shared" si="32"/>
      </c>
      <c r="N105" s="284">
        <f t="shared" si="38"/>
      </c>
      <c r="O105" s="284">
        <f t="shared" si="33"/>
      </c>
      <c r="P105" s="284">
        <f t="shared" si="34"/>
      </c>
      <c r="Q105" s="284">
        <f t="shared" si="35"/>
      </c>
      <c r="R105" s="284">
        <f t="shared" si="36"/>
        <v>0</v>
      </c>
      <c r="S105" s="429"/>
      <c r="T105" s="430"/>
      <c r="U105" s="311"/>
      <c r="V105" s="312">
        <f>+R105</f>
        <v>0</v>
      </c>
      <c r="W105" s="326"/>
      <c r="X105" s="431"/>
      <c r="Y105" s="313"/>
      <c r="Z105" s="169">
        <f t="shared" si="27"/>
        <v>0</v>
      </c>
      <c r="AA105" s="629"/>
      <c r="AB105" s="189" t="str">
        <f t="shared" si="29"/>
        <v>erreur</v>
      </c>
    </row>
    <row r="106" spans="1:28" s="432" customFormat="1" ht="38.25">
      <c r="A106" s="308" t="s">
        <v>442</v>
      </c>
      <c r="B106" s="365">
        <f t="shared" si="40"/>
        <v>75</v>
      </c>
      <c r="C106" s="295"/>
      <c r="D106" s="433" t="s">
        <v>393</v>
      </c>
      <c r="E106" s="434" t="s">
        <v>676</v>
      </c>
      <c r="F106" s="564"/>
      <c r="G106" s="564"/>
      <c r="H106" s="564"/>
      <c r="I106" s="564"/>
      <c r="J106" s="564"/>
      <c r="K106" s="564"/>
      <c r="L106" s="178">
        <f t="shared" si="31"/>
        <v>0</v>
      </c>
      <c r="M106" s="284">
        <f t="shared" si="32"/>
      </c>
      <c r="N106" s="284">
        <f t="shared" si="38"/>
      </c>
      <c r="O106" s="284">
        <f t="shared" si="33"/>
      </c>
      <c r="P106" s="284">
        <f t="shared" si="34"/>
      </c>
      <c r="Q106" s="284">
        <f t="shared" si="35"/>
      </c>
      <c r="R106" s="284">
        <f t="shared" si="36"/>
        <v>0</v>
      </c>
      <c r="S106" s="429"/>
      <c r="T106" s="430"/>
      <c r="U106" s="311"/>
      <c r="V106" s="431"/>
      <c r="W106" s="396">
        <f>+R106</f>
        <v>0</v>
      </c>
      <c r="X106" s="431"/>
      <c r="Y106" s="313"/>
      <c r="Z106" s="169">
        <f t="shared" si="27"/>
        <v>0</v>
      </c>
      <c r="AA106" s="629"/>
      <c r="AB106" s="189" t="str">
        <f t="shared" si="29"/>
        <v>erreur</v>
      </c>
    </row>
    <row r="107" spans="1:28" s="432" customFormat="1" ht="127.5">
      <c r="A107" s="308" t="s">
        <v>442</v>
      </c>
      <c r="B107" s="365">
        <f t="shared" si="40"/>
        <v>76</v>
      </c>
      <c r="C107" s="295"/>
      <c r="D107" s="433" t="s">
        <v>392</v>
      </c>
      <c r="E107" s="434" t="s">
        <v>394</v>
      </c>
      <c r="F107" s="564"/>
      <c r="G107" s="564"/>
      <c r="H107" s="564"/>
      <c r="I107" s="564"/>
      <c r="J107" s="564"/>
      <c r="K107" s="564"/>
      <c r="L107" s="178">
        <f t="shared" si="31"/>
        <v>0</v>
      </c>
      <c r="M107" s="284">
        <f t="shared" si="32"/>
      </c>
      <c r="N107" s="284">
        <f t="shared" si="38"/>
      </c>
      <c r="O107" s="284">
        <f t="shared" si="33"/>
      </c>
      <c r="P107" s="284">
        <f t="shared" si="34"/>
      </c>
      <c r="Q107" s="284">
        <f t="shared" si="35"/>
      </c>
      <c r="R107" s="284">
        <f t="shared" si="36"/>
        <v>0</v>
      </c>
      <c r="S107" s="429"/>
      <c r="T107" s="430"/>
      <c r="U107" s="311"/>
      <c r="V107" s="431"/>
      <c r="W107" s="396">
        <f>+R107</f>
        <v>0</v>
      </c>
      <c r="X107" s="431"/>
      <c r="Y107" s="313"/>
      <c r="Z107" s="169">
        <f t="shared" si="27"/>
        <v>0</v>
      </c>
      <c r="AA107" s="629"/>
      <c r="AB107" s="189" t="str">
        <f t="shared" si="29"/>
        <v>erreur</v>
      </c>
    </row>
    <row r="108" spans="1:28" s="432" customFormat="1" ht="51">
      <c r="A108" s="308" t="s">
        <v>442</v>
      </c>
      <c r="B108" s="365">
        <f t="shared" si="40"/>
        <v>77</v>
      </c>
      <c r="C108" s="295"/>
      <c r="D108" s="433" t="s">
        <v>19</v>
      </c>
      <c r="E108" s="434" t="s">
        <v>273</v>
      </c>
      <c r="F108" s="564"/>
      <c r="G108" s="564"/>
      <c r="H108" s="564"/>
      <c r="I108" s="564"/>
      <c r="J108" s="564"/>
      <c r="K108" s="564"/>
      <c r="L108" s="178">
        <f t="shared" si="31"/>
        <v>0</v>
      </c>
      <c r="M108" s="284">
        <f t="shared" si="32"/>
      </c>
      <c r="N108" s="284">
        <f t="shared" si="38"/>
      </c>
      <c r="O108" s="284">
        <f t="shared" si="33"/>
      </c>
      <c r="P108" s="284">
        <f t="shared" si="34"/>
      </c>
      <c r="Q108" s="284">
        <f t="shared" si="35"/>
      </c>
      <c r="R108" s="284">
        <f t="shared" si="36"/>
        <v>0</v>
      </c>
      <c r="S108" s="429"/>
      <c r="T108" s="430"/>
      <c r="U108" s="311"/>
      <c r="V108" s="431"/>
      <c r="W108" s="396">
        <f>+R108</f>
        <v>0</v>
      </c>
      <c r="X108" s="431"/>
      <c r="Y108" s="313"/>
      <c r="Z108" s="169">
        <f t="shared" si="27"/>
        <v>0</v>
      </c>
      <c r="AA108" s="629"/>
      <c r="AB108" s="189" t="str">
        <f t="shared" si="29"/>
        <v>erreur</v>
      </c>
    </row>
    <row r="109" spans="1:28" s="432" customFormat="1" ht="141" thickBot="1">
      <c r="A109" s="308" t="s">
        <v>442</v>
      </c>
      <c r="B109" s="365">
        <f t="shared" si="40"/>
        <v>78</v>
      </c>
      <c r="C109" s="295"/>
      <c r="D109" s="433" t="s">
        <v>20</v>
      </c>
      <c r="E109" s="434" t="s">
        <v>699</v>
      </c>
      <c r="F109" s="564"/>
      <c r="G109" s="564"/>
      <c r="H109" s="564"/>
      <c r="I109" s="564"/>
      <c r="J109" s="564"/>
      <c r="K109" s="564"/>
      <c r="L109" s="178">
        <f t="shared" si="31"/>
        <v>0</v>
      </c>
      <c r="M109" s="284">
        <f t="shared" si="32"/>
      </c>
      <c r="N109" s="284">
        <f t="shared" si="38"/>
      </c>
      <c r="O109" s="284">
        <f t="shared" si="33"/>
      </c>
      <c r="P109" s="284">
        <f t="shared" si="34"/>
      </c>
      <c r="Q109" s="284">
        <f t="shared" si="35"/>
      </c>
      <c r="R109" s="284">
        <f t="shared" si="36"/>
        <v>0</v>
      </c>
      <c r="S109" s="290">
        <f>SUM(R80:R109)</f>
        <v>0</v>
      </c>
      <c r="T109" s="291">
        <f>+S109/U109</f>
        <v>0</v>
      </c>
      <c r="U109" s="271">
        <f>COUNT(R80:R109)</f>
        <v>30</v>
      </c>
      <c r="V109" s="431"/>
      <c r="W109" s="396">
        <f>+R109</f>
        <v>0</v>
      </c>
      <c r="X109" s="431"/>
      <c r="Y109" s="313"/>
      <c r="Z109" s="169">
        <f t="shared" si="27"/>
        <v>0</v>
      </c>
      <c r="AA109" s="629"/>
      <c r="AB109" s="189" t="str">
        <f t="shared" si="29"/>
        <v>erreur</v>
      </c>
    </row>
    <row r="110" spans="1:28" s="261" customFormat="1" ht="13.5" thickBot="1">
      <c r="A110" s="697" t="s">
        <v>428</v>
      </c>
      <c r="B110" s="698"/>
      <c r="C110" s="435" t="s">
        <v>402</v>
      </c>
      <c r="D110" s="164"/>
      <c r="E110" s="164"/>
      <c r="F110" s="164"/>
      <c r="G110" s="164"/>
      <c r="H110" s="164"/>
      <c r="I110" s="164"/>
      <c r="J110" s="164"/>
      <c r="K110" s="164"/>
      <c r="L110" s="164"/>
      <c r="M110" s="164"/>
      <c r="N110" s="164"/>
      <c r="O110" s="164"/>
      <c r="P110" s="164"/>
      <c r="Q110" s="164"/>
      <c r="R110" s="164"/>
      <c r="S110" s="164"/>
      <c r="T110" s="164"/>
      <c r="U110" s="164"/>
      <c r="V110" s="231">
        <f>SUM(V111:V120)</f>
        <v>0</v>
      </c>
      <c r="W110" s="231">
        <f>SUM(W111:W120)</f>
        <v>0</v>
      </c>
      <c r="X110" s="106">
        <f>IF(V110=0,"",V110/X111)</f>
      </c>
      <c r="Y110" s="106">
        <f>IF(W110=0,"",W110/Y111)</f>
      </c>
      <c r="Z110" s="164"/>
      <c r="AA110" s="656"/>
      <c r="AB110" s="192"/>
    </row>
    <row r="111" spans="1:28" s="103" customFormat="1" ht="12.75">
      <c r="A111" s="436" t="s">
        <v>442</v>
      </c>
      <c r="B111" s="437">
        <f>B109+1</f>
        <v>79</v>
      </c>
      <c r="C111" s="438" t="s">
        <v>653</v>
      </c>
      <c r="D111" s="439"/>
      <c r="E111" s="440"/>
      <c r="F111" s="568"/>
      <c r="G111" s="568"/>
      <c r="H111" s="568"/>
      <c r="I111" s="568"/>
      <c r="J111" s="568"/>
      <c r="K111" s="568"/>
      <c r="L111" s="212">
        <f>COUNTA(F111:K111)</f>
        <v>0</v>
      </c>
      <c r="M111" s="441">
        <f aca="true" t="shared" si="41" ref="M111:M120">IF(F111="","",100)</f>
      </c>
      <c r="N111" s="441">
        <f aca="true" t="shared" si="42" ref="N111:N120">IF(G111="","",75)</f>
      </c>
      <c r="O111" s="441">
        <f aca="true" t="shared" si="43" ref="O111:O120">IF(H111="","",50)</f>
      </c>
      <c r="P111" s="441">
        <f aca="true" t="shared" si="44" ref="P111:P120">IF(I111="","",25)</f>
      </c>
      <c r="Q111" s="441">
        <f aca="true" t="shared" si="45" ref="Q111:Q120">IF(J111="","",0)</f>
      </c>
      <c r="R111" s="441">
        <f aca="true" t="shared" si="46" ref="R111:R120">IF(K111="",SUM(M111:Q111),"")</f>
        <v>0</v>
      </c>
      <c r="S111" s="442"/>
      <c r="T111" s="443"/>
      <c r="U111" s="444"/>
      <c r="V111" s="312">
        <f>+R111</f>
        <v>0</v>
      </c>
      <c r="W111" s="213"/>
      <c r="X111" s="271">
        <f>COUNT(V111:V120)</f>
        <v>3</v>
      </c>
      <c r="Y111" s="271">
        <f>COUNT(W111:W120)</f>
        <v>7</v>
      </c>
      <c r="Z111" s="213">
        <f>+COUNTA(F111:K111)</f>
        <v>0</v>
      </c>
      <c r="AA111" s="657"/>
      <c r="AB111" s="214" t="str">
        <f>IF(Z111=1,"","erreur")</f>
        <v>erreur</v>
      </c>
    </row>
    <row r="112" spans="1:28" s="103" customFormat="1" ht="12.75">
      <c r="A112" s="302" t="s">
        <v>442</v>
      </c>
      <c r="B112" s="357">
        <f>+B111+1</f>
        <v>80</v>
      </c>
      <c r="C112" s="264"/>
      <c r="D112" s="358" t="s">
        <v>544</v>
      </c>
      <c r="E112" s="303"/>
      <c r="F112" s="564"/>
      <c r="G112" s="564"/>
      <c r="H112" s="564"/>
      <c r="I112" s="564"/>
      <c r="J112" s="564"/>
      <c r="K112" s="564"/>
      <c r="L112" s="178">
        <f>COUNTA(F112:K112)</f>
        <v>0</v>
      </c>
      <c r="M112" s="284">
        <f t="shared" si="41"/>
      </c>
      <c r="N112" s="284">
        <f t="shared" si="42"/>
      </c>
      <c r="O112" s="284">
        <f t="shared" si="43"/>
      </c>
      <c r="P112" s="284">
        <f t="shared" si="44"/>
      </c>
      <c r="Q112" s="284">
        <f t="shared" si="45"/>
      </c>
      <c r="R112" s="284">
        <f t="shared" si="46"/>
        <v>0</v>
      </c>
      <c r="S112" s="417"/>
      <c r="T112" s="418"/>
      <c r="U112" s="368"/>
      <c r="V112" s="417"/>
      <c r="W112" s="396">
        <f>+R112</f>
        <v>0</v>
      </c>
      <c r="X112" s="173"/>
      <c r="Y112" s="369"/>
      <c r="Z112" s="173">
        <f>+COUNTA(F112:K112)</f>
        <v>0</v>
      </c>
      <c r="AA112" s="655"/>
      <c r="AB112" s="189" t="str">
        <f>IF(Z112=1,"","erreur")</f>
        <v>erreur</v>
      </c>
    </row>
    <row r="113" spans="1:28" s="103" customFormat="1" ht="25.5">
      <c r="A113" s="302" t="s">
        <v>442</v>
      </c>
      <c r="B113" s="357">
        <f aca="true" t="shared" si="47" ref="B113:B120">+B112+1</f>
        <v>81</v>
      </c>
      <c r="C113" s="301" t="s">
        <v>654</v>
      </c>
      <c r="D113" s="358"/>
      <c r="E113" s="303"/>
      <c r="F113" s="564"/>
      <c r="G113" s="564"/>
      <c r="H113" s="564"/>
      <c r="I113" s="564"/>
      <c r="J113" s="564"/>
      <c r="K113" s="564"/>
      <c r="L113" s="178">
        <f aca="true" t="shared" si="48" ref="L113:L120">COUNTA(F113:K113)</f>
        <v>0</v>
      </c>
      <c r="M113" s="284">
        <f t="shared" si="41"/>
      </c>
      <c r="N113" s="284">
        <f t="shared" si="42"/>
      </c>
      <c r="O113" s="284">
        <f t="shared" si="43"/>
      </c>
      <c r="P113" s="284">
        <f t="shared" si="44"/>
      </c>
      <c r="Q113" s="284">
        <f t="shared" si="45"/>
      </c>
      <c r="R113" s="284">
        <f t="shared" si="46"/>
        <v>0</v>
      </c>
      <c r="S113" s="417"/>
      <c r="T113" s="418"/>
      <c r="U113" s="368"/>
      <c r="V113" s="312">
        <f>+R113</f>
        <v>0</v>
      </c>
      <c r="W113" s="173"/>
      <c r="X113" s="173"/>
      <c r="Y113" s="369"/>
      <c r="Z113" s="173">
        <f aca="true" t="shared" si="49" ref="Z113:Z120">+COUNTA(F113:K113)</f>
        <v>0</v>
      </c>
      <c r="AA113" s="655"/>
      <c r="AB113" s="189" t="str">
        <f aca="true" t="shared" si="50" ref="AB113:AB120">IF(Z113=1,"","erreur")</f>
        <v>erreur</v>
      </c>
    </row>
    <row r="114" spans="1:28" s="314" customFormat="1" ht="12.75">
      <c r="A114" s="308" t="s">
        <v>442</v>
      </c>
      <c r="B114" s="365">
        <f t="shared" si="47"/>
        <v>82</v>
      </c>
      <c r="C114" s="301"/>
      <c r="D114" s="366" t="s">
        <v>646</v>
      </c>
      <c r="E114" s="283"/>
      <c r="F114" s="564"/>
      <c r="G114" s="564"/>
      <c r="H114" s="564"/>
      <c r="I114" s="564"/>
      <c r="J114" s="564"/>
      <c r="K114" s="564"/>
      <c r="L114" s="178">
        <f t="shared" si="48"/>
        <v>0</v>
      </c>
      <c r="M114" s="284">
        <f t="shared" si="41"/>
      </c>
      <c r="N114" s="284">
        <f t="shared" si="42"/>
      </c>
      <c r="O114" s="284">
        <f t="shared" si="43"/>
      </c>
      <c r="P114" s="284">
        <f t="shared" si="44"/>
      </c>
      <c r="Q114" s="284">
        <f t="shared" si="45"/>
      </c>
      <c r="R114" s="284">
        <f t="shared" si="46"/>
        <v>0</v>
      </c>
      <c r="S114" s="417"/>
      <c r="T114" s="418"/>
      <c r="U114" s="368"/>
      <c r="V114" s="417"/>
      <c r="W114" s="396">
        <f>+R114</f>
        <v>0</v>
      </c>
      <c r="X114" s="173"/>
      <c r="Y114" s="369"/>
      <c r="Z114" s="173">
        <f t="shared" si="49"/>
        <v>0</v>
      </c>
      <c r="AA114" s="655"/>
      <c r="AB114" s="189" t="str">
        <f t="shared" si="50"/>
        <v>erreur</v>
      </c>
    </row>
    <row r="115" spans="1:28" s="314" customFormat="1" ht="25.5">
      <c r="A115" s="308" t="s">
        <v>442</v>
      </c>
      <c r="B115" s="365">
        <f t="shared" si="47"/>
        <v>83</v>
      </c>
      <c r="C115" s="264" t="s">
        <v>670</v>
      </c>
      <c r="D115" s="366"/>
      <c r="E115" s="275" t="s">
        <v>21</v>
      </c>
      <c r="F115" s="564"/>
      <c r="G115" s="564"/>
      <c r="H115" s="564"/>
      <c r="I115" s="564"/>
      <c r="J115" s="564"/>
      <c r="K115" s="564"/>
      <c r="L115" s="178">
        <f t="shared" si="48"/>
        <v>0</v>
      </c>
      <c r="M115" s="284">
        <f t="shared" si="41"/>
      </c>
      <c r="N115" s="284">
        <f t="shared" si="42"/>
      </c>
      <c r="O115" s="284">
        <f t="shared" si="43"/>
      </c>
      <c r="P115" s="284">
        <f t="shared" si="44"/>
      </c>
      <c r="Q115" s="284">
        <f t="shared" si="45"/>
      </c>
      <c r="R115" s="284">
        <f t="shared" si="46"/>
        <v>0</v>
      </c>
      <c r="S115" s="417"/>
      <c r="T115" s="418"/>
      <c r="U115" s="368"/>
      <c r="V115" s="312">
        <f>+R115</f>
        <v>0</v>
      </c>
      <c r="W115" s="173"/>
      <c r="X115" s="173"/>
      <c r="Y115" s="369"/>
      <c r="Z115" s="173">
        <f t="shared" si="49"/>
        <v>0</v>
      </c>
      <c r="AA115" s="655"/>
      <c r="AB115" s="189" t="str">
        <f t="shared" si="50"/>
        <v>erreur</v>
      </c>
    </row>
    <row r="116" spans="1:28" s="314" customFormat="1" ht="12.75">
      <c r="A116" s="308" t="s">
        <v>442</v>
      </c>
      <c r="B116" s="365">
        <f t="shared" si="47"/>
        <v>84</v>
      </c>
      <c r="C116" s="301"/>
      <c r="D116" s="366" t="s">
        <v>655</v>
      </c>
      <c r="E116" s="283"/>
      <c r="F116" s="564"/>
      <c r="G116" s="564"/>
      <c r="H116" s="564"/>
      <c r="I116" s="564"/>
      <c r="J116" s="564"/>
      <c r="K116" s="564"/>
      <c r="L116" s="178">
        <f t="shared" si="48"/>
        <v>0</v>
      </c>
      <c r="M116" s="284">
        <f t="shared" si="41"/>
      </c>
      <c r="N116" s="284">
        <f t="shared" si="42"/>
      </c>
      <c r="O116" s="284">
        <f t="shared" si="43"/>
      </c>
      <c r="P116" s="284">
        <f t="shared" si="44"/>
      </c>
      <c r="Q116" s="284">
        <f t="shared" si="45"/>
      </c>
      <c r="R116" s="284">
        <f t="shared" si="46"/>
        <v>0</v>
      </c>
      <c r="S116" s="417"/>
      <c r="T116" s="418"/>
      <c r="U116" s="368"/>
      <c r="V116" s="417"/>
      <c r="W116" s="396">
        <f>+R116</f>
        <v>0</v>
      </c>
      <c r="X116" s="173"/>
      <c r="Y116" s="369"/>
      <c r="Z116" s="173">
        <f t="shared" si="49"/>
        <v>0</v>
      </c>
      <c r="AA116" s="655"/>
      <c r="AB116" s="189" t="str">
        <f t="shared" si="50"/>
        <v>erreur</v>
      </c>
    </row>
    <row r="117" spans="1:28" s="314" customFormat="1" ht="25.5">
      <c r="A117" s="308" t="s">
        <v>442</v>
      </c>
      <c r="B117" s="365">
        <f t="shared" si="47"/>
        <v>85</v>
      </c>
      <c r="C117" s="301"/>
      <c r="D117" s="366" t="s">
        <v>403</v>
      </c>
      <c r="E117" s="283" t="s">
        <v>186</v>
      </c>
      <c r="F117" s="564"/>
      <c r="G117" s="564"/>
      <c r="H117" s="564"/>
      <c r="I117" s="564"/>
      <c r="J117" s="564"/>
      <c r="K117" s="564"/>
      <c r="L117" s="178">
        <f t="shared" si="48"/>
        <v>0</v>
      </c>
      <c r="M117" s="284">
        <f t="shared" si="41"/>
      </c>
      <c r="N117" s="284">
        <f t="shared" si="42"/>
      </c>
      <c r="O117" s="284">
        <f t="shared" si="43"/>
      </c>
      <c r="P117" s="284">
        <f t="shared" si="44"/>
      </c>
      <c r="Q117" s="284">
        <f t="shared" si="45"/>
      </c>
      <c r="R117" s="284">
        <f t="shared" si="46"/>
        <v>0</v>
      </c>
      <c r="S117" s="417"/>
      <c r="T117" s="418"/>
      <c r="U117" s="368"/>
      <c r="V117" s="417"/>
      <c r="W117" s="396">
        <f>+R117</f>
        <v>0</v>
      </c>
      <c r="X117" s="173"/>
      <c r="Y117" s="369"/>
      <c r="Z117" s="173">
        <f t="shared" si="49"/>
        <v>0</v>
      </c>
      <c r="AA117" s="655"/>
      <c r="AB117" s="189" t="str">
        <f t="shared" si="50"/>
        <v>erreur</v>
      </c>
    </row>
    <row r="118" spans="1:28" s="314" customFormat="1" ht="25.5">
      <c r="A118" s="308" t="s">
        <v>442</v>
      </c>
      <c r="B118" s="365">
        <f t="shared" si="47"/>
        <v>86</v>
      </c>
      <c r="C118" s="301"/>
      <c r="D118" s="366" t="s">
        <v>41</v>
      </c>
      <c r="E118" s="283"/>
      <c r="F118" s="564"/>
      <c r="G118" s="564"/>
      <c r="H118" s="564"/>
      <c r="I118" s="564"/>
      <c r="J118" s="564"/>
      <c r="K118" s="564"/>
      <c r="L118" s="178">
        <f t="shared" si="48"/>
        <v>0</v>
      </c>
      <c r="M118" s="284">
        <f t="shared" si="41"/>
      </c>
      <c r="N118" s="284">
        <f t="shared" si="42"/>
      </c>
      <c r="O118" s="284">
        <f t="shared" si="43"/>
      </c>
      <c r="P118" s="284">
        <f t="shared" si="44"/>
      </c>
      <c r="Q118" s="284">
        <f t="shared" si="45"/>
      </c>
      <c r="R118" s="284">
        <f t="shared" si="46"/>
        <v>0</v>
      </c>
      <c r="S118" s="417"/>
      <c r="T118" s="418"/>
      <c r="U118" s="368"/>
      <c r="V118" s="417"/>
      <c r="W118" s="396">
        <f>+R118</f>
        <v>0</v>
      </c>
      <c r="X118" s="173"/>
      <c r="Y118" s="369"/>
      <c r="Z118" s="173">
        <f t="shared" si="49"/>
        <v>0</v>
      </c>
      <c r="AA118" s="655"/>
      <c r="AB118" s="189" t="str">
        <f t="shared" si="50"/>
        <v>erreur</v>
      </c>
    </row>
    <row r="119" spans="1:28" s="314" customFormat="1" ht="25.5">
      <c r="A119" s="308" t="s">
        <v>442</v>
      </c>
      <c r="B119" s="365">
        <f t="shared" si="47"/>
        <v>87</v>
      </c>
      <c r="C119" s="301"/>
      <c r="D119" s="366" t="s">
        <v>200</v>
      </c>
      <c r="E119" s="283"/>
      <c r="F119" s="564"/>
      <c r="G119" s="564"/>
      <c r="H119" s="564"/>
      <c r="I119" s="564"/>
      <c r="J119" s="564"/>
      <c r="K119" s="564"/>
      <c r="L119" s="178">
        <f t="shared" si="48"/>
        <v>0</v>
      </c>
      <c r="M119" s="284">
        <f t="shared" si="41"/>
      </c>
      <c r="N119" s="284">
        <f t="shared" si="42"/>
      </c>
      <c r="O119" s="284">
        <f t="shared" si="43"/>
      </c>
      <c r="P119" s="284">
        <f t="shared" si="44"/>
      </c>
      <c r="Q119" s="284">
        <f t="shared" si="45"/>
      </c>
      <c r="R119" s="284">
        <f t="shared" si="46"/>
        <v>0</v>
      </c>
      <c r="S119" s="417"/>
      <c r="T119" s="418"/>
      <c r="U119" s="368"/>
      <c r="V119" s="417"/>
      <c r="W119" s="396">
        <f>+R119</f>
        <v>0</v>
      </c>
      <c r="X119" s="173"/>
      <c r="Y119" s="369"/>
      <c r="Z119" s="173">
        <f t="shared" si="49"/>
        <v>0</v>
      </c>
      <c r="AA119" s="655"/>
      <c r="AB119" s="189" t="str">
        <f t="shared" si="50"/>
        <v>erreur</v>
      </c>
    </row>
    <row r="120" spans="1:28" s="314" customFormat="1" ht="26.25" thickBot="1">
      <c r="A120" s="445" t="s">
        <v>442</v>
      </c>
      <c r="B120" s="446">
        <f t="shared" si="47"/>
        <v>88</v>
      </c>
      <c r="C120" s="317"/>
      <c r="D120" s="447" t="s">
        <v>714</v>
      </c>
      <c r="E120" s="337"/>
      <c r="F120" s="564"/>
      <c r="G120" s="564"/>
      <c r="H120" s="564"/>
      <c r="I120" s="564"/>
      <c r="J120" s="564"/>
      <c r="K120" s="564"/>
      <c r="L120" s="178">
        <f t="shared" si="48"/>
        <v>0</v>
      </c>
      <c r="M120" s="284">
        <f t="shared" si="41"/>
      </c>
      <c r="N120" s="284">
        <f t="shared" si="42"/>
      </c>
      <c r="O120" s="284">
        <f t="shared" si="43"/>
      </c>
      <c r="P120" s="284">
        <f t="shared" si="44"/>
      </c>
      <c r="Q120" s="284">
        <f t="shared" si="45"/>
      </c>
      <c r="R120" s="284">
        <f t="shared" si="46"/>
        <v>0</v>
      </c>
      <c r="S120" s="290">
        <f>SUM(R111:R120)</f>
        <v>0</v>
      </c>
      <c r="T120" s="291">
        <f>+S120/U120</f>
        <v>0</v>
      </c>
      <c r="U120" s="271">
        <f>COUNT(R111:R120)</f>
        <v>10</v>
      </c>
      <c r="V120" s="417"/>
      <c r="W120" s="396">
        <f>+R120</f>
        <v>0</v>
      </c>
      <c r="X120" s="173"/>
      <c r="Y120" s="369"/>
      <c r="Z120" s="173">
        <f t="shared" si="49"/>
        <v>0</v>
      </c>
      <c r="AA120" s="655"/>
      <c r="AB120" s="189" t="str">
        <f t="shared" si="50"/>
        <v>erreur</v>
      </c>
    </row>
    <row r="121" spans="1:28" s="261" customFormat="1" ht="13.5" thickBot="1">
      <c r="A121" s="697" t="s">
        <v>428</v>
      </c>
      <c r="B121" s="698"/>
      <c r="C121" s="259" t="s">
        <v>405</v>
      </c>
      <c r="D121" s="260"/>
      <c r="E121" s="197"/>
      <c r="F121" s="197"/>
      <c r="G121" s="197"/>
      <c r="H121" s="197"/>
      <c r="I121" s="197"/>
      <c r="J121" s="197"/>
      <c r="K121" s="197"/>
      <c r="L121" s="197"/>
      <c r="M121" s="197"/>
      <c r="N121" s="197"/>
      <c r="O121" s="197"/>
      <c r="P121" s="197"/>
      <c r="Q121" s="197"/>
      <c r="R121" s="106"/>
      <c r="S121" s="182"/>
      <c r="T121" s="183"/>
      <c r="U121" s="230"/>
      <c r="V121" s="231">
        <f>SUM(V122:V130)</f>
        <v>0</v>
      </c>
      <c r="W121" s="231">
        <f>SUM(W122:W130)</f>
        <v>0</v>
      </c>
      <c r="X121" s="106">
        <f>IF(V121=0,"",V121/X122)</f>
      </c>
      <c r="Y121" s="106">
        <f>IF(W121=0,"",W121/Y122)</f>
      </c>
      <c r="Z121" s="106"/>
      <c r="AA121" s="653"/>
      <c r="AB121" s="188"/>
    </row>
    <row r="122" spans="1:28" s="328" customFormat="1" ht="25.5">
      <c r="A122" s="407" t="s">
        <v>442</v>
      </c>
      <c r="B122" s="448">
        <f>B120+1</f>
        <v>89</v>
      </c>
      <c r="C122" s="449" t="s">
        <v>624</v>
      </c>
      <c r="D122" s="450"/>
      <c r="E122" s="387"/>
      <c r="F122" s="567"/>
      <c r="G122" s="567"/>
      <c r="H122" s="567"/>
      <c r="I122" s="567"/>
      <c r="J122" s="567"/>
      <c r="K122" s="567"/>
      <c r="L122" s="180">
        <f>COUNTA(F122:K122)</f>
        <v>0</v>
      </c>
      <c r="M122" s="284">
        <f aca="true" t="shared" si="51" ref="M122:M130">IF(F122="","",100)</f>
      </c>
      <c r="N122" s="284">
        <f aca="true" t="shared" si="52" ref="N122:N130">IF(G122="","",75)</f>
      </c>
      <c r="O122" s="284">
        <f aca="true" t="shared" si="53" ref="O122:O130">IF(H122="","",50)</f>
      </c>
      <c r="P122" s="284">
        <f aca="true" t="shared" si="54" ref="P122:P130">IF(I122="","",25)</f>
      </c>
      <c r="Q122" s="284">
        <f aca="true" t="shared" si="55" ref="Q122:Q130">IF(J122="","",0)</f>
      </c>
      <c r="R122" s="284">
        <f aca="true" t="shared" si="56" ref="R122:R130">IF(K122="",SUM(M122:Q122),"")</f>
        <v>0</v>
      </c>
      <c r="S122" s="412"/>
      <c r="T122" s="413"/>
      <c r="U122" s="414"/>
      <c r="V122" s="312">
        <f>+R122</f>
        <v>0</v>
      </c>
      <c r="W122" s="181"/>
      <c r="X122" s="271">
        <f>COUNT(V122:V130)</f>
        <v>5</v>
      </c>
      <c r="Y122" s="271">
        <f>COUNT(W122:W130)</f>
        <v>4</v>
      </c>
      <c r="Z122" s="181">
        <f>+COUNTA(F122:K122)</f>
        <v>0</v>
      </c>
      <c r="AA122" s="654"/>
      <c r="AB122" s="191" t="str">
        <f>IF(Z122=1,"","erreur")</f>
        <v>erreur</v>
      </c>
    </row>
    <row r="123" spans="1:28" s="328" customFormat="1" ht="25.5">
      <c r="A123" s="308" t="s">
        <v>442</v>
      </c>
      <c r="B123" s="330">
        <f>B122+1</f>
        <v>90</v>
      </c>
      <c r="C123" s="301"/>
      <c r="D123" s="366" t="s">
        <v>42</v>
      </c>
      <c r="E123" s="283"/>
      <c r="F123" s="564"/>
      <c r="G123" s="564"/>
      <c r="H123" s="564"/>
      <c r="I123" s="564"/>
      <c r="J123" s="564"/>
      <c r="K123" s="564"/>
      <c r="L123" s="178">
        <f>COUNTA(F123:K123)</f>
        <v>0</v>
      </c>
      <c r="M123" s="284">
        <f t="shared" si="51"/>
      </c>
      <c r="N123" s="284">
        <f t="shared" si="52"/>
      </c>
      <c r="O123" s="284">
        <f t="shared" si="53"/>
      </c>
      <c r="P123" s="284">
        <f t="shared" si="54"/>
      </c>
      <c r="Q123" s="284">
        <f t="shared" si="55"/>
      </c>
      <c r="R123" s="284">
        <f t="shared" si="56"/>
        <v>0</v>
      </c>
      <c r="S123" s="417"/>
      <c r="T123" s="418"/>
      <c r="U123" s="368"/>
      <c r="V123" s="417"/>
      <c r="W123" s="396">
        <f>+R123</f>
        <v>0</v>
      </c>
      <c r="X123" s="173"/>
      <c r="Y123" s="369"/>
      <c r="Z123" s="173">
        <f>+COUNTA(F123:K123)</f>
        <v>0</v>
      </c>
      <c r="AA123" s="655"/>
      <c r="AB123" s="189" t="str">
        <f>IF(Z123=1,"","erreur")</f>
        <v>erreur</v>
      </c>
    </row>
    <row r="124" spans="1:28" s="314" customFormat="1" ht="25.5">
      <c r="A124" s="308" t="s">
        <v>442</v>
      </c>
      <c r="B124" s="330">
        <f aca="true" t="shared" si="57" ref="B124:B129">B123+1</f>
        <v>91</v>
      </c>
      <c r="C124" s="301" t="s">
        <v>656</v>
      </c>
      <c r="D124" s="366"/>
      <c r="E124" s="283"/>
      <c r="F124" s="564"/>
      <c r="G124" s="564"/>
      <c r="H124" s="564"/>
      <c r="I124" s="564"/>
      <c r="J124" s="564"/>
      <c r="K124" s="564"/>
      <c r="L124" s="178">
        <f aca="true" t="shared" si="58" ref="L124:L129">COUNTA(F124:K124)</f>
        <v>0</v>
      </c>
      <c r="M124" s="284">
        <f t="shared" si="51"/>
      </c>
      <c r="N124" s="284">
        <f t="shared" si="52"/>
      </c>
      <c r="O124" s="284">
        <f t="shared" si="53"/>
      </c>
      <c r="P124" s="284">
        <f t="shared" si="54"/>
      </c>
      <c r="Q124" s="284">
        <f t="shared" si="55"/>
      </c>
      <c r="R124" s="284">
        <f t="shared" si="56"/>
        <v>0</v>
      </c>
      <c r="S124" s="417"/>
      <c r="T124" s="418"/>
      <c r="U124" s="368"/>
      <c r="V124" s="312">
        <f>+R124</f>
        <v>0</v>
      </c>
      <c r="W124" s="173"/>
      <c r="X124" s="173"/>
      <c r="Y124" s="369"/>
      <c r="Z124" s="173">
        <f aca="true" t="shared" si="59" ref="Z124:Z129">+COUNTA(F124:K124)</f>
        <v>0</v>
      </c>
      <c r="AA124" s="655"/>
      <c r="AB124" s="189" t="str">
        <f aca="true" t="shared" si="60" ref="AB124:AB129">IF(Z124=1,"","erreur")</f>
        <v>erreur</v>
      </c>
    </row>
    <row r="125" spans="1:28" s="314" customFormat="1" ht="25.5">
      <c r="A125" s="308" t="s">
        <v>442</v>
      </c>
      <c r="B125" s="330">
        <f t="shared" si="57"/>
        <v>92</v>
      </c>
      <c r="C125" s="301" t="s">
        <v>657</v>
      </c>
      <c r="D125" s="366"/>
      <c r="E125" s="283" t="s">
        <v>22</v>
      </c>
      <c r="F125" s="564"/>
      <c r="G125" s="564"/>
      <c r="H125" s="564"/>
      <c r="I125" s="564"/>
      <c r="J125" s="564"/>
      <c r="K125" s="564"/>
      <c r="L125" s="178">
        <f t="shared" si="58"/>
        <v>0</v>
      </c>
      <c r="M125" s="284">
        <f t="shared" si="51"/>
      </c>
      <c r="N125" s="284">
        <f t="shared" si="52"/>
      </c>
      <c r="O125" s="284">
        <f t="shared" si="53"/>
      </c>
      <c r="P125" s="284">
        <f t="shared" si="54"/>
      </c>
      <c r="Q125" s="284">
        <f t="shared" si="55"/>
      </c>
      <c r="R125" s="284">
        <f t="shared" si="56"/>
        <v>0</v>
      </c>
      <c r="S125" s="417"/>
      <c r="T125" s="418"/>
      <c r="U125" s="368"/>
      <c r="V125" s="312">
        <f>+R125</f>
        <v>0</v>
      </c>
      <c r="W125" s="173"/>
      <c r="X125" s="173"/>
      <c r="Y125" s="369"/>
      <c r="Z125" s="173">
        <f t="shared" si="59"/>
        <v>0</v>
      </c>
      <c r="AA125" s="655"/>
      <c r="AB125" s="189" t="str">
        <f t="shared" si="60"/>
        <v>erreur</v>
      </c>
    </row>
    <row r="126" spans="1:28" s="314" customFormat="1" ht="12.75">
      <c r="A126" s="308" t="s">
        <v>442</v>
      </c>
      <c r="B126" s="330">
        <f t="shared" si="57"/>
        <v>93</v>
      </c>
      <c r="C126" s="301"/>
      <c r="D126" s="366" t="s">
        <v>323</v>
      </c>
      <c r="E126" s="283"/>
      <c r="F126" s="564"/>
      <c r="G126" s="564"/>
      <c r="H126" s="564"/>
      <c r="I126" s="564"/>
      <c r="J126" s="564"/>
      <c r="K126" s="564"/>
      <c r="L126" s="178">
        <f t="shared" si="58"/>
        <v>0</v>
      </c>
      <c r="M126" s="284">
        <f t="shared" si="51"/>
      </c>
      <c r="N126" s="284">
        <f t="shared" si="52"/>
      </c>
      <c r="O126" s="284">
        <f t="shared" si="53"/>
      </c>
      <c r="P126" s="284">
        <f t="shared" si="54"/>
      </c>
      <c r="Q126" s="284">
        <f t="shared" si="55"/>
      </c>
      <c r="R126" s="284">
        <f t="shared" si="56"/>
        <v>0</v>
      </c>
      <c r="S126" s="417"/>
      <c r="T126" s="418"/>
      <c r="U126" s="368"/>
      <c r="V126" s="417"/>
      <c r="W126" s="396">
        <f>+R126</f>
        <v>0</v>
      </c>
      <c r="X126" s="173"/>
      <c r="Y126" s="369"/>
      <c r="Z126" s="173">
        <f t="shared" si="59"/>
        <v>0</v>
      </c>
      <c r="AA126" s="655"/>
      <c r="AB126" s="189" t="str">
        <f t="shared" si="60"/>
        <v>erreur</v>
      </c>
    </row>
    <row r="127" spans="1:28" s="314" customFormat="1" ht="51">
      <c r="A127" s="308" t="s">
        <v>442</v>
      </c>
      <c r="B127" s="330">
        <f t="shared" si="57"/>
        <v>94</v>
      </c>
      <c r="C127" s="301" t="s">
        <v>625</v>
      </c>
      <c r="D127" s="366"/>
      <c r="E127" s="283"/>
      <c r="F127" s="564"/>
      <c r="G127" s="564"/>
      <c r="H127" s="564"/>
      <c r="I127" s="564"/>
      <c r="J127" s="564"/>
      <c r="K127" s="564"/>
      <c r="L127" s="178">
        <f t="shared" si="58"/>
        <v>0</v>
      </c>
      <c r="M127" s="284">
        <f t="shared" si="51"/>
      </c>
      <c r="N127" s="284">
        <f t="shared" si="52"/>
      </c>
      <c r="O127" s="284">
        <f t="shared" si="53"/>
      </c>
      <c r="P127" s="284">
        <f t="shared" si="54"/>
      </c>
      <c r="Q127" s="284">
        <f t="shared" si="55"/>
      </c>
      <c r="R127" s="284">
        <f t="shared" si="56"/>
        <v>0</v>
      </c>
      <c r="S127" s="417"/>
      <c r="T127" s="418"/>
      <c r="U127" s="368"/>
      <c r="V127" s="312">
        <f>+R127</f>
        <v>0</v>
      </c>
      <c r="W127" s="173"/>
      <c r="X127" s="173"/>
      <c r="Y127" s="369"/>
      <c r="Z127" s="173">
        <f t="shared" si="59"/>
        <v>0</v>
      </c>
      <c r="AA127" s="655"/>
      <c r="AB127" s="189" t="str">
        <f t="shared" si="60"/>
        <v>erreur</v>
      </c>
    </row>
    <row r="128" spans="1:28" s="103" customFormat="1" ht="63.75">
      <c r="A128" s="302" t="s">
        <v>442</v>
      </c>
      <c r="B128" s="451">
        <f t="shared" si="57"/>
        <v>95</v>
      </c>
      <c r="C128" s="264" t="s">
        <v>552</v>
      </c>
      <c r="D128" s="358"/>
      <c r="E128" s="267" t="s">
        <v>141</v>
      </c>
      <c r="F128" s="564"/>
      <c r="G128" s="564"/>
      <c r="H128" s="564"/>
      <c r="I128" s="564"/>
      <c r="J128" s="564"/>
      <c r="K128" s="564"/>
      <c r="L128" s="178">
        <f t="shared" si="58"/>
        <v>0</v>
      </c>
      <c r="M128" s="284">
        <f t="shared" si="51"/>
      </c>
      <c r="N128" s="284">
        <f t="shared" si="52"/>
      </c>
      <c r="O128" s="284">
        <f t="shared" si="53"/>
      </c>
      <c r="P128" s="284">
        <f t="shared" si="54"/>
      </c>
      <c r="Q128" s="284">
        <f t="shared" si="55"/>
      </c>
      <c r="R128" s="284">
        <f t="shared" si="56"/>
        <v>0</v>
      </c>
      <c r="S128" s="417"/>
      <c r="T128" s="418"/>
      <c r="U128" s="368"/>
      <c r="V128" s="312">
        <f>+R128</f>
        <v>0</v>
      </c>
      <c r="W128" s="173"/>
      <c r="X128" s="173"/>
      <c r="Y128" s="369"/>
      <c r="Z128" s="173">
        <f t="shared" si="59"/>
        <v>0</v>
      </c>
      <c r="AA128" s="655"/>
      <c r="AB128" s="189" t="str">
        <f t="shared" si="60"/>
        <v>erreur</v>
      </c>
    </row>
    <row r="129" spans="1:28" s="103" customFormat="1" ht="12.75">
      <c r="A129" s="302" t="s">
        <v>442</v>
      </c>
      <c r="B129" s="451">
        <f t="shared" si="57"/>
        <v>96</v>
      </c>
      <c r="C129" s="264"/>
      <c r="D129" s="358" t="s">
        <v>545</v>
      </c>
      <c r="E129" s="303"/>
      <c r="F129" s="564"/>
      <c r="G129" s="564"/>
      <c r="H129" s="564"/>
      <c r="I129" s="564"/>
      <c r="J129" s="564"/>
      <c r="K129" s="564"/>
      <c r="L129" s="178">
        <f t="shared" si="58"/>
        <v>0</v>
      </c>
      <c r="M129" s="284">
        <f t="shared" si="51"/>
      </c>
      <c r="N129" s="284">
        <f t="shared" si="52"/>
      </c>
      <c r="O129" s="284">
        <f t="shared" si="53"/>
      </c>
      <c r="P129" s="284">
        <f t="shared" si="54"/>
      </c>
      <c r="Q129" s="284">
        <f t="shared" si="55"/>
      </c>
      <c r="R129" s="284">
        <f t="shared" si="56"/>
        <v>0</v>
      </c>
      <c r="S129" s="417"/>
      <c r="T129" s="418"/>
      <c r="U129" s="368"/>
      <c r="V129" s="417"/>
      <c r="W129" s="396">
        <f>+R129</f>
        <v>0</v>
      </c>
      <c r="X129" s="173"/>
      <c r="Y129" s="369"/>
      <c r="Z129" s="173">
        <f t="shared" si="59"/>
        <v>0</v>
      </c>
      <c r="AA129" s="655"/>
      <c r="AB129" s="189" t="str">
        <f t="shared" si="60"/>
        <v>erreur</v>
      </c>
    </row>
    <row r="130" spans="1:28" s="103" customFormat="1" ht="26.25" thickBot="1">
      <c r="A130" s="452" t="s">
        <v>442</v>
      </c>
      <c r="B130" s="453">
        <f>B129+1</f>
        <v>97</v>
      </c>
      <c r="C130" s="401"/>
      <c r="D130" s="402" t="s">
        <v>658</v>
      </c>
      <c r="E130" s="403"/>
      <c r="F130" s="564"/>
      <c r="G130" s="564"/>
      <c r="H130" s="564"/>
      <c r="I130" s="564"/>
      <c r="J130" s="564"/>
      <c r="K130" s="564"/>
      <c r="L130" s="178">
        <f>COUNTA(F130:K130)</f>
        <v>0</v>
      </c>
      <c r="M130" s="284">
        <f t="shared" si="51"/>
      </c>
      <c r="N130" s="284">
        <f t="shared" si="52"/>
      </c>
      <c r="O130" s="284">
        <f t="shared" si="53"/>
      </c>
      <c r="P130" s="284">
        <f t="shared" si="54"/>
      </c>
      <c r="Q130" s="284">
        <f t="shared" si="55"/>
      </c>
      <c r="R130" s="284">
        <f t="shared" si="56"/>
        <v>0</v>
      </c>
      <c r="S130" s="290">
        <f>SUM(R122:R130)</f>
        <v>0</v>
      </c>
      <c r="T130" s="291">
        <f>+S130/U130</f>
        <v>0</v>
      </c>
      <c r="U130" s="271">
        <f>COUNT(R122:R130)</f>
        <v>9</v>
      </c>
      <c r="V130" s="417"/>
      <c r="W130" s="396">
        <f>+R130</f>
        <v>0</v>
      </c>
      <c r="X130" s="173"/>
      <c r="Y130" s="369"/>
      <c r="Z130" s="173">
        <f>+COUNTA(F130:K130)</f>
        <v>0</v>
      </c>
      <c r="AA130" s="655"/>
      <c r="AB130" s="189" t="str">
        <f>IF(Z130=1,"","erreur")</f>
        <v>erreur</v>
      </c>
    </row>
    <row r="131" spans="1:28" s="261" customFormat="1" ht="13.5" thickBot="1">
      <c r="A131" s="697" t="s">
        <v>428</v>
      </c>
      <c r="B131" s="698"/>
      <c r="C131" s="259" t="s">
        <v>433</v>
      </c>
      <c r="D131" s="260"/>
      <c r="E131" s="197"/>
      <c r="F131" s="197"/>
      <c r="G131" s="197"/>
      <c r="H131" s="197"/>
      <c r="I131" s="197"/>
      <c r="J131" s="197"/>
      <c r="K131" s="197"/>
      <c r="L131" s="197"/>
      <c r="M131" s="197"/>
      <c r="N131" s="197"/>
      <c r="O131" s="197"/>
      <c r="P131" s="197"/>
      <c r="Q131" s="197"/>
      <c r="R131" s="106"/>
      <c r="S131" s="182"/>
      <c r="T131" s="183"/>
      <c r="U131" s="230"/>
      <c r="V131" s="231">
        <f>SUM(V132:V149)</f>
        <v>0</v>
      </c>
      <c r="W131" s="231">
        <f>SUM(W132:W149)</f>
        <v>0</v>
      </c>
      <c r="X131" s="106">
        <f>IF(V131=0,"",V131/X132)</f>
      </c>
      <c r="Y131" s="106">
        <f>IF(W131=0,"",W131/Y132)</f>
      </c>
      <c r="Z131" s="106"/>
      <c r="AA131" s="653"/>
      <c r="AB131" s="188"/>
    </row>
    <row r="132" spans="1:28" s="314" customFormat="1" ht="25.5">
      <c r="A132" s="407" t="s">
        <v>442</v>
      </c>
      <c r="B132" s="408">
        <f>B130+1</f>
        <v>98</v>
      </c>
      <c r="C132" s="454" t="s">
        <v>626</v>
      </c>
      <c r="D132" s="455"/>
      <c r="E132" s="712" t="s">
        <v>717</v>
      </c>
      <c r="F132" s="569"/>
      <c r="G132" s="569"/>
      <c r="H132" s="569"/>
      <c r="I132" s="569"/>
      <c r="J132" s="569"/>
      <c r="K132" s="569"/>
      <c r="L132" s="202">
        <f>COUNTA(F132:K132)</f>
        <v>0</v>
      </c>
      <c r="M132" s="417">
        <f aca="true" t="shared" si="61" ref="M132:M149">IF(F132="","",100)</f>
      </c>
      <c r="N132" s="417">
        <f aca="true" t="shared" si="62" ref="N132:N149">IF(G132="","",75)</f>
      </c>
      <c r="O132" s="417">
        <f aca="true" t="shared" si="63" ref="O132:O149">IF(H132="","",50)</f>
      </c>
      <c r="P132" s="417">
        <f aca="true" t="shared" si="64" ref="P132:P149">IF(I132="","",25)</f>
      </c>
      <c r="Q132" s="417">
        <f aca="true" t="shared" si="65" ref="Q132:Q149">IF(J132="","",0)</f>
      </c>
      <c r="R132" s="417">
        <f aca="true" t="shared" si="66" ref="R132:R149">IF(K132="",SUM(M132:Q132),"")</f>
        <v>0</v>
      </c>
      <c r="S132" s="412"/>
      <c r="T132" s="413"/>
      <c r="U132" s="414"/>
      <c r="V132" s="312">
        <f aca="true" t="shared" si="67" ref="V132:V137">+R132</f>
        <v>0</v>
      </c>
      <c r="W132" s="181"/>
      <c r="X132" s="271">
        <f>COUNT(V132:V149)</f>
        <v>9</v>
      </c>
      <c r="Y132" s="271">
        <f>COUNT(W132:W149)</f>
        <v>9</v>
      </c>
      <c r="Z132" s="181">
        <f>+COUNTA(F132:K132)</f>
        <v>0</v>
      </c>
      <c r="AA132" s="654"/>
      <c r="AB132" s="223" t="str">
        <f>IF(Z132=1,"","erreur")</f>
        <v>erreur</v>
      </c>
    </row>
    <row r="133" spans="1:28" s="314" customFormat="1" ht="12.75">
      <c r="A133" s="308" t="s">
        <v>442</v>
      </c>
      <c r="B133" s="365">
        <f aca="true" t="shared" si="68" ref="B133:B144">B132+1</f>
        <v>99</v>
      </c>
      <c r="C133" s="301" t="s">
        <v>431</v>
      </c>
      <c r="D133" s="366"/>
      <c r="E133" s="713"/>
      <c r="F133" s="564"/>
      <c r="G133" s="564"/>
      <c r="H133" s="564"/>
      <c r="I133" s="564"/>
      <c r="J133" s="564"/>
      <c r="K133" s="564"/>
      <c r="L133" s="178">
        <f aca="true" t="shared" si="69" ref="L133:L149">COUNTA(F133:K133)</f>
        <v>0</v>
      </c>
      <c r="M133" s="284">
        <f t="shared" si="61"/>
      </c>
      <c r="N133" s="284">
        <f t="shared" si="62"/>
      </c>
      <c r="O133" s="284">
        <f t="shared" si="63"/>
      </c>
      <c r="P133" s="284">
        <f t="shared" si="64"/>
      </c>
      <c r="Q133" s="284">
        <f t="shared" si="65"/>
      </c>
      <c r="R133" s="284">
        <f t="shared" si="66"/>
        <v>0</v>
      </c>
      <c r="S133" s="417"/>
      <c r="T133" s="418"/>
      <c r="U133" s="368"/>
      <c r="V133" s="312">
        <f t="shared" si="67"/>
        <v>0</v>
      </c>
      <c r="W133" s="173"/>
      <c r="X133" s="173"/>
      <c r="Y133" s="369"/>
      <c r="Z133" s="173">
        <f aca="true" t="shared" si="70" ref="Z133:Z149">+COUNTA(F133:K133)</f>
        <v>0</v>
      </c>
      <c r="AA133" s="655"/>
      <c r="AB133" s="189" t="str">
        <f aca="true" t="shared" si="71" ref="AB133:AB149">IF(Z133=1,"","erreur")</f>
        <v>erreur</v>
      </c>
    </row>
    <row r="134" spans="1:28" s="314" customFormat="1" ht="12.75">
      <c r="A134" s="308" t="s">
        <v>442</v>
      </c>
      <c r="B134" s="365">
        <f t="shared" si="68"/>
        <v>100</v>
      </c>
      <c r="C134" s="301" t="s">
        <v>430</v>
      </c>
      <c r="D134" s="366"/>
      <c r="E134" s="713"/>
      <c r="F134" s="564"/>
      <c r="G134" s="564"/>
      <c r="H134" s="564"/>
      <c r="I134" s="564"/>
      <c r="J134" s="564"/>
      <c r="K134" s="564"/>
      <c r="L134" s="178">
        <f t="shared" si="69"/>
        <v>0</v>
      </c>
      <c r="M134" s="284">
        <f t="shared" si="61"/>
      </c>
      <c r="N134" s="284">
        <f t="shared" si="62"/>
      </c>
      <c r="O134" s="284">
        <f t="shared" si="63"/>
      </c>
      <c r="P134" s="284">
        <f t="shared" si="64"/>
      </c>
      <c r="Q134" s="284">
        <f t="shared" si="65"/>
      </c>
      <c r="R134" s="284">
        <f t="shared" si="66"/>
        <v>0</v>
      </c>
      <c r="S134" s="417"/>
      <c r="T134" s="418"/>
      <c r="U134" s="368"/>
      <c r="V134" s="312">
        <f t="shared" si="67"/>
        <v>0</v>
      </c>
      <c r="W134" s="173"/>
      <c r="X134" s="173"/>
      <c r="Y134" s="369"/>
      <c r="Z134" s="173">
        <f t="shared" si="70"/>
        <v>0</v>
      </c>
      <c r="AA134" s="655"/>
      <c r="AB134" s="189" t="str">
        <f t="shared" si="71"/>
        <v>erreur</v>
      </c>
    </row>
    <row r="135" spans="1:28" s="314" customFormat="1" ht="12.75">
      <c r="A135" s="308" t="s">
        <v>442</v>
      </c>
      <c r="B135" s="365">
        <f t="shared" si="68"/>
        <v>101</v>
      </c>
      <c r="C135" s="301" t="s">
        <v>429</v>
      </c>
      <c r="D135" s="366"/>
      <c r="E135" s="713"/>
      <c r="F135" s="564"/>
      <c r="G135" s="564"/>
      <c r="H135" s="564"/>
      <c r="I135" s="564"/>
      <c r="J135" s="564"/>
      <c r="K135" s="564"/>
      <c r="L135" s="178">
        <f t="shared" si="69"/>
        <v>0</v>
      </c>
      <c r="M135" s="284">
        <f t="shared" si="61"/>
      </c>
      <c r="N135" s="284">
        <f t="shared" si="62"/>
      </c>
      <c r="O135" s="284">
        <f t="shared" si="63"/>
      </c>
      <c r="P135" s="284">
        <f t="shared" si="64"/>
      </c>
      <c r="Q135" s="284">
        <f t="shared" si="65"/>
      </c>
      <c r="R135" s="284">
        <f t="shared" si="66"/>
        <v>0</v>
      </c>
      <c r="S135" s="417"/>
      <c r="T135" s="418"/>
      <c r="U135" s="368"/>
      <c r="V135" s="312">
        <f t="shared" si="67"/>
        <v>0</v>
      </c>
      <c r="W135" s="173"/>
      <c r="X135" s="173"/>
      <c r="Y135" s="369"/>
      <c r="Z135" s="173">
        <f t="shared" si="70"/>
        <v>0</v>
      </c>
      <c r="AA135" s="655"/>
      <c r="AB135" s="189" t="str">
        <f t="shared" si="71"/>
        <v>erreur</v>
      </c>
    </row>
    <row r="136" spans="1:28" s="314" customFormat="1" ht="25.5">
      <c r="A136" s="308" t="s">
        <v>442</v>
      </c>
      <c r="B136" s="365">
        <f t="shared" si="68"/>
        <v>102</v>
      </c>
      <c r="C136" s="301" t="s">
        <v>49</v>
      </c>
      <c r="D136" s="366"/>
      <c r="E136" s="713"/>
      <c r="F136" s="564"/>
      <c r="G136" s="564"/>
      <c r="H136" s="564"/>
      <c r="I136" s="564"/>
      <c r="J136" s="564"/>
      <c r="K136" s="564"/>
      <c r="L136" s="178">
        <f t="shared" si="69"/>
        <v>0</v>
      </c>
      <c r="M136" s="284">
        <f t="shared" si="61"/>
      </c>
      <c r="N136" s="284">
        <f t="shared" si="62"/>
      </c>
      <c r="O136" s="284">
        <f t="shared" si="63"/>
      </c>
      <c r="P136" s="284">
        <f t="shared" si="64"/>
      </c>
      <c r="Q136" s="284">
        <f t="shared" si="65"/>
      </c>
      <c r="R136" s="284">
        <f t="shared" si="66"/>
        <v>0</v>
      </c>
      <c r="S136" s="417"/>
      <c r="T136" s="418"/>
      <c r="U136" s="368"/>
      <c r="V136" s="312">
        <f t="shared" si="67"/>
        <v>0</v>
      </c>
      <c r="W136" s="173"/>
      <c r="X136" s="173"/>
      <c r="Y136" s="369"/>
      <c r="Z136" s="173">
        <f t="shared" si="70"/>
        <v>0</v>
      </c>
      <c r="AA136" s="655"/>
      <c r="AB136" s="189" t="str">
        <f t="shared" si="71"/>
        <v>erreur</v>
      </c>
    </row>
    <row r="137" spans="1:28" s="314" customFormat="1" ht="12.75">
      <c r="A137" s="308" t="s">
        <v>442</v>
      </c>
      <c r="B137" s="365">
        <f t="shared" si="68"/>
        <v>103</v>
      </c>
      <c r="C137" s="301" t="s">
        <v>320</v>
      </c>
      <c r="D137" s="366"/>
      <c r="E137" s="714"/>
      <c r="F137" s="564"/>
      <c r="G137" s="564"/>
      <c r="H137" s="564"/>
      <c r="I137" s="564"/>
      <c r="J137" s="564"/>
      <c r="K137" s="564"/>
      <c r="L137" s="178">
        <f t="shared" si="69"/>
        <v>0</v>
      </c>
      <c r="M137" s="284">
        <f t="shared" si="61"/>
      </c>
      <c r="N137" s="284">
        <f t="shared" si="62"/>
      </c>
      <c r="O137" s="284">
        <f t="shared" si="63"/>
      </c>
      <c r="P137" s="284">
        <f t="shared" si="64"/>
      </c>
      <c r="Q137" s="284">
        <f t="shared" si="65"/>
      </c>
      <c r="R137" s="284">
        <f t="shared" si="66"/>
        <v>0</v>
      </c>
      <c r="S137" s="417"/>
      <c r="T137" s="418"/>
      <c r="U137" s="368"/>
      <c r="V137" s="312">
        <f t="shared" si="67"/>
        <v>0</v>
      </c>
      <c r="W137" s="173"/>
      <c r="X137" s="173"/>
      <c r="Y137" s="369"/>
      <c r="Z137" s="173">
        <f t="shared" si="70"/>
        <v>0</v>
      </c>
      <c r="AA137" s="655"/>
      <c r="AB137" s="189" t="str">
        <f t="shared" si="71"/>
        <v>erreur</v>
      </c>
    </row>
    <row r="138" spans="1:28" s="314" customFormat="1" ht="38.25">
      <c r="A138" s="308" t="s">
        <v>442</v>
      </c>
      <c r="B138" s="365">
        <f t="shared" si="68"/>
        <v>104</v>
      </c>
      <c r="C138" s="312"/>
      <c r="D138" s="372" t="s">
        <v>400</v>
      </c>
      <c r="E138" s="699" t="s">
        <v>142</v>
      </c>
      <c r="F138" s="570"/>
      <c r="G138" s="570"/>
      <c r="H138" s="570"/>
      <c r="I138" s="570"/>
      <c r="J138" s="570"/>
      <c r="K138" s="570"/>
      <c r="L138" s="221">
        <f t="shared" si="69"/>
        <v>0</v>
      </c>
      <c r="M138" s="417">
        <f t="shared" si="61"/>
      </c>
      <c r="N138" s="417">
        <f t="shared" si="62"/>
      </c>
      <c r="O138" s="417">
        <f t="shared" si="63"/>
      </c>
      <c r="P138" s="417">
        <f t="shared" si="64"/>
      </c>
      <c r="Q138" s="417">
        <f t="shared" si="65"/>
      </c>
      <c r="R138" s="417">
        <f t="shared" si="66"/>
        <v>0</v>
      </c>
      <c r="S138" s="417"/>
      <c r="T138" s="418"/>
      <c r="U138" s="368"/>
      <c r="V138" s="417"/>
      <c r="W138" s="396">
        <f aca="true" t="shared" si="72" ref="W138:W143">+R138</f>
        <v>0</v>
      </c>
      <c r="X138" s="173"/>
      <c r="Y138" s="456"/>
      <c r="Z138" s="173">
        <f t="shared" si="70"/>
        <v>0</v>
      </c>
      <c r="AA138" s="655"/>
      <c r="AB138" s="222" t="str">
        <f t="shared" si="71"/>
        <v>erreur</v>
      </c>
    </row>
    <row r="139" spans="1:28" s="314" customFormat="1" ht="12.75">
      <c r="A139" s="308" t="s">
        <v>442</v>
      </c>
      <c r="B139" s="365">
        <f t="shared" si="68"/>
        <v>105</v>
      </c>
      <c r="C139" s="301"/>
      <c r="D139" s="366" t="s">
        <v>429</v>
      </c>
      <c r="E139" s="729"/>
      <c r="F139" s="564"/>
      <c r="G139" s="564"/>
      <c r="H139" s="564"/>
      <c r="I139" s="564"/>
      <c r="J139" s="564"/>
      <c r="K139" s="564"/>
      <c r="L139" s="178">
        <f t="shared" si="69"/>
        <v>0</v>
      </c>
      <c r="M139" s="284">
        <f t="shared" si="61"/>
      </c>
      <c r="N139" s="284">
        <f t="shared" si="62"/>
      </c>
      <c r="O139" s="284">
        <f t="shared" si="63"/>
      </c>
      <c r="P139" s="284">
        <f t="shared" si="64"/>
      </c>
      <c r="Q139" s="284">
        <f t="shared" si="65"/>
      </c>
      <c r="R139" s="284">
        <f t="shared" si="66"/>
        <v>0</v>
      </c>
      <c r="S139" s="417"/>
      <c r="T139" s="418"/>
      <c r="U139" s="368"/>
      <c r="V139" s="417"/>
      <c r="W139" s="396">
        <f t="shared" si="72"/>
        <v>0</v>
      </c>
      <c r="X139" s="173"/>
      <c r="Y139" s="369"/>
      <c r="Z139" s="173">
        <f t="shared" si="70"/>
        <v>0</v>
      </c>
      <c r="AA139" s="655"/>
      <c r="AB139" s="189" t="str">
        <f t="shared" si="71"/>
        <v>erreur</v>
      </c>
    </row>
    <row r="140" spans="1:28" s="314" customFormat="1" ht="12.75">
      <c r="A140" s="308" t="s">
        <v>442</v>
      </c>
      <c r="B140" s="365">
        <f t="shared" si="68"/>
        <v>106</v>
      </c>
      <c r="C140" s="301"/>
      <c r="D140" s="366" t="s">
        <v>430</v>
      </c>
      <c r="E140" s="729"/>
      <c r="F140" s="564"/>
      <c r="G140" s="564"/>
      <c r="H140" s="564"/>
      <c r="I140" s="564"/>
      <c r="J140" s="564"/>
      <c r="K140" s="564"/>
      <c r="L140" s="178">
        <f t="shared" si="69"/>
        <v>0</v>
      </c>
      <c r="M140" s="284">
        <f t="shared" si="61"/>
      </c>
      <c r="N140" s="284">
        <f t="shared" si="62"/>
      </c>
      <c r="O140" s="284">
        <f t="shared" si="63"/>
      </c>
      <c r="P140" s="284">
        <f t="shared" si="64"/>
      </c>
      <c r="Q140" s="284">
        <f t="shared" si="65"/>
      </c>
      <c r="R140" s="284">
        <f t="shared" si="66"/>
        <v>0</v>
      </c>
      <c r="S140" s="417"/>
      <c r="T140" s="418"/>
      <c r="U140" s="368"/>
      <c r="V140" s="417"/>
      <c r="W140" s="396">
        <f t="shared" si="72"/>
        <v>0</v>
      </c>
      <c r="X140" s="173"/>
      <c r="Y140" s="369"/>
      <c r="Z140" s="173">
        <f t="shared" si="70"/>
        <v>0</v>
      </c>
      <c r="AA140" s="655"/>
      <c r="AB140" s="189" t="str">
        <f t="shared" si="71"/>
        <v>erreur</v>
      </c>
    </row>
    <row r="141" spans="1:28" s="314" customFormat="1" ht="12.75">
      <c r="A141" s="308" t="s">
        <v>442</v>
      </c>
      <c r="B141" s="365">
        <f t="shared" si="68"/>
        <v>107</v>
      </c>
      <c r="C141" s="301"/>
      <c r="D141" s="366" t="s">
        <v>431</v>
      </c>
      <c r="E141" s="729"/>
      <c r="F141" s="564"/>
      <c r="G141" s="564"/>
      <c r="H141" s="564"/>
      <c r="I141" s="564"/>
      <c r="J141" s="564"/>
      <c r="K141" s="564"/>
      <c r="L141" s="178">
        <f t="shared" si="69"/>
        <v>0</v>
      </c>
      <c r="M141" s="284">
        <f t="shared" si="61"/>
      </c>
      <c r="N141" s="284">
        <f t="shared" si="62"/>
      </c>
      <c r="O141" s="284">
        <f t="shared" si="63"/>
      </c>
      <c r="P141" s="284">
        <f t="shared" si="64"/>
      </c>
      <c r="Q141" s="284">
        <f t="shared" si="65"/>
      </c>
      <c r="R141" s="284">
        <f t="shared" si="66"/>
        <v>0</v>
      </c>
      <c r="S141" s="417"/>
      <c r="T141" s="418"/>
      <c r="U141" s="368"/>
      <c r="V141" s="417"/>
      <c r="W141" s="396">
        <f t="shared" si="72"/>
        <v>0</v>
      </c>
      <c r="X141" s="173"/>
      <c r="Y141" s="369"/>
      <c r="Z141" s="173">
        <f t="shared" si="70"/>
        <v>0</v>
      </c>
      <c r="AA141" s="655"/>
      <c r="AB141" s="189" t="str">
        <f t="shared" si="71"/>
        <v>erreur</v>
      </c>
    </row>
    <row r="142" spans="1:28" s="314" customFormat="1" ht="25.5">
      <c r="A142" s="308" t="s">
        <v>442</v>
      </c>
      <c r="B142" s="365">
        <f t="shared" si="68"/>
        <v>108</v>
      </c>
      <c r="C142" s="393"/>
      <c r="D142" s="372" t="s">
        <v>48</v>
      </c>
      <c r="E142" s="729"/>
      <c r="F142" s="564"/>
      <c r="G142" s="564"/>
      <c r="H142" s="564"/>
      <c r="I142" s="564"/>
      <c r="J142" s="564"/>
      <c r="K142" s="564"/>
      <c r="L142" s="178">
        <f t="shared" si="69"/>
        <v>0</v>
      </c>
      <c r="M142" s="284">
        <f t="shared" si="61"/>
      </c>
      <c r="N142" s="284">
        <f t="shared" si="62"/>
      </c>
      <c r="O142" s="284">
        <f t="shared" si="63"/>
      </c>
      <c r="P142" s="284">
        <f t="shared" si="64"/>
      </c>
      <c r="Q142" s="284">
        <f t="shared" si="65"/>
      </c>
      <c r="R142" s="284">
        <f t="shared" si="66"/>
        <v>0</v>
      </c>
      <c r="S142" s="417"/>
      <c r="T142" s="418"/>
      <c r="U142" s="368"/>
      <c r="V142" s="417"/>
      <c r="W142" s="396">
        <f t="shared" si="72"/>
        <v>0</v>
      </c>
      <c r="X142" s="173"/>
      <c r="Y142" s="369"/>
      <c r="Z142" s="173">
        <f t="shared" si="70"/>
        <v>0</v>
      </c>
      <c r="AA142" s="655"/>
      <c r="AB142" s="189" t="str">
        <f t="shared" si="71"/>
        <v>erreur</v>
      </c>
    </row>
    <row r="143" spans="1:28" s="314" customFormat="1" ht="12.75">
      <c r="A143" s="308" t="s">
        <v>442</v>
      </c>
      <c r="B143" s="365">
        <f t="shared" si="68"/>
        <v>109</v>
      </c>
      <c r="C143" s="301"/>
      <c r="D143" s="366" t="s">
        <v>320</v>
      </c>
      <c r="E143" s="729"/>
      <c r="F143" s="564"/>
      <c r="G143" s="564"/>
      <c r="H143" s="564"/>
      <c r="I143" s="564"/>
      <c r="J143" s="564"/>
      <c r="K143" s="564"/>
      <c r="L143" s="178">
        <f t="shared" si="69"/>
        <v>0</v>
      </c>
      <c r="M143" s="284">
        <f t="shared" si="61"/>
      </c>
      <c r="N143" s="284">
        <f t="shared" si="62"/>
      </c>
      <c r="O143" s="284">
        <f t="shared" si="63"/>
      </c>
      <c r="P143" s="284">
        <f t="shared" si="64"/>
      </c>
      <c r="Q143" s="284">
        <f t="shared" si="65"/>
      </c>
      <c r="R143" s="284">
        <f t="shared" si="66"/>
        <v>0</v>
      </c>
      <c r="S143" s="417"/>
      <c r="T143" s="418"/>
      <c r="U143" s="368"/>
      <c r="V143" s="417"/>
      <c r="W143" s="396">
        <f t="shared" si="72"/>
        <v>0</v>
      </c>
      <c r="X143" s="173"/>
      <c r="Y143" s="369"/>
      <c r="Z143" s="173">
        <f t="shared" si="70"/>
        <v>0</v>
      </c>
      <c r="AA143" s="655"/>
      <c r="AB143" s="189" t="str">
        <f t="shared" si="71"/>
        <v>erreur</v>
      </c>
    </row>
    <row r="144" spans="1:28" s="314" customFormat="1" ht="51">
      <c r="A144" s="308" t="s">
        <v>442</v>
      </c>
      <c r="B144" s="365">
        <f t="shared" si="68"/>
        <v>110</v>
      </c>
      <c r="C144" s="393" t="s">
        <v>627</v>
      </c>
      <c r="D144" s="396"/>
      <c r="E144" s="265" t="s">
        <v>718</v>
      </c>
      <c r="F144" s="564"/>
      <c r="G144" s="564"/>
      <c r="H144" s="564"/>
      <c r="I144" s="564"/>
      <c r="J144" s="564"/>
      <c r="K144" s="564"/>
      <c r="L144" s="178">
        <f t="shared" si="69"/>
        <v>0</v>
      </c>
      <c r="M144" s="284">
        <f t="shared" si="61"/>
      </c>
      <c r="N144" s="284">
        <f t="shared" si="62"/>
      </c>
      <c r="O144" s="284">
        <f t="shared" si="63"/>
      </c>
      <c r="P144" s="284">
        <f t="shared" si="64"/>
      </c>
      <c r="Q144" s="284">
        <f t="shared" si="65"/>
      </c>
      <c r="R144" s="284">
        <f t="shared" si="66"/>
        <v>0</v>
      </c>
      <c r="S144" s="417"/>
      <c r="T144" s="418"/>
      <c r="U144" s="368"/>
      <c r="V144" s="312">
        <f>+R144</f>
        <v>0</v>
      </c>
      <c r="W144" s="173"/>
      <c r="X144" s="173"/>
      <c r="Y144" s="369"/>
      <c r="Z144" s="173">
        <f t="shared" si="70"/>
        <v>0</v>
      </c>
      <c r="AA144" s="655"/>
      <c r="AB144" s="189" t="str">
        <f t="shared" si="71"/>
        <v>erreur</v>
      </c>
    </row>
    <row r="145" spans="1:28" s="314" customFormat="1" ht="25.5">
      <c r="A145" s="308" t="s">
        <v>442</v>
      </c>
      <c r="B145" s="365">
        <f>B144+1</f>
        <v>111</v>
      </c>
      <c r="C145" s="266"/>
      <c r="D145" s="366" t="s">
        <v>681</v>
      </c>
      <c r="E145" s="283"/>
      <c r="F145" s="564"/>
      <c r="G145" s="564"/>
      <c r="H145" s="564"/>
      <c r="I145" s="564"/>
      <c r="J145" s="564"/>
      <c r="K145" s="564"/>
      <c r="L145" s="178">
        <f t="shared" si="69"/>
        <v>0</v>
      </c>
      <c r="M145" s="284">
        <f t="shared" si="61"/>
      </c>
      <c r="N145" s="284">
        <f t="shared" si="62"/>
      </c>
      <c r="O145" s="284">
        <f t="shared" si="63"/>
      </c>
      <c r="P145" s="284">
        <f t="shared" si="64"/>
      </c>
      <c r="Q145" s="284">
        <f t="shared" si="65"/>
      </c>
      <c r="R145" s="284">
        <f t="shared" si="66"/>
        <v>0</v>
      </c>
      <c r="S145" s="417"/>
      <c r="T145" s="418"/>
      <c r="U145" s="368"/>
      <c r="V145" s="417"/>
      <c r="W145" s="396">
        <f>+R145</f>
        <v>0</v>
      </c>
      <c r="X145" s="173"/>
      <c r="Y145" s="369"/>
      <c r="Z145" s="173">
        <f t="shared" si="70"/>
        <v>0</v>
      </c>
      <c r="AA145" s="655"/>
      <c r="AB145" s="189" t="str">
        <f t="shared" si="71"/>
        <v>erreur</v>
      </c>
    </row>
    <row r="146" spans="1:28" s="314" customFormat="1" ht="12.75">
      <c r="A146" s="308" t="s">
        <v>442</v>
      </c>
      <c r="B146" s="365">
        <f>B145+1</f>
        <v>112</v>
      </c>
      <c r="C146" s="266" t="s">
        <v>407</v>
      </c>
      <c r="D146" s="366"/>
      <c r="E146" s="283"/>
      <c r="F146" s="564"/>
      <c r="G146" s="564"/>
      <c r="H146" s="564"/>
      <c r="I146" s="564"/>
      <c r="J146" s="564"/>
      <c r="K146" s="564"/>
      <c r="L146" s="178">
        <f t="shared" si="69"/>
        <v>0</v>
      </c>
      <c r="M146" s="284">
        <f t="shared" si="61"/>
      </c>
      <c r="N146" s="284">
        <f t="shared" si="62"/>
      </c>
      <c r="O146" s="284">
        <f t="shared" si="63"/>
      </c>
      <c r="P146" s="284">
        <f t="shared" si="64"/>
      </c>
      <c r="Q146" s="284">
        <f t="shared" si="65"/>
      </c>
      <c r="R146" s="284">
        <f t="shared" si="66"/>
        <v>0</v>
      </c>
      <c r="S146" s="417"/>
      <c r="T146" s="418"/>
      <c r="U146" s="368"/>
      <c r="V146" s="312">
        <f>+R146</f>
        <v>0</v>
      </c>
      <c r="W146" s="173"/>
      <c r="X146" s="173"/>
      <c r="Y146" s="369"/>
      <c r="Z146" s="173">
        <f t="shared" si="70"/>
        <v>0</v>
      </c>
      <c r="AA146" s="655"/>
      <c r="AB146" s="189" t="str">
        <f t="shared" si="71"/>
        <v>erreur</v>
      </c>
    </row>
    <row r="147" spans="1:28" s="314" customFormat="1" ht="25.5">
      <c r="A147" s="308" t="s">
        <v>442</v>
      </c>
      <c r="B147" s="365">
        <f>B146+1</f>
        <v>113</v>
      </c>
      <c r="C147" s="266"/>
      <c r="D147" s="366" t="s">
        <v>682</v>
      </c>
      <c r="E147" s="283"/>
      <c r="F147" s="564"/>
      <c r="G147" s="564"/>
      <c r="H147" s="564"/>
      <c r="I147" s="564"/>
      <c r="J147" s="564"/>
      <c r="K147" s="564"/>
      <c r="L147" s="178">
        <f t="shared" si="69"/>
        <v>0</v>
      </c>
      <c r="M147" s="284">
        <f t="shared" si="61"/>
      </c>
      <c r="N147" s="284">
        <f t="shared" si="62"/>
      </c>
      <c r="O147" s="284">
        <f t="shared" si="63"/>
      </c>
      <c r="P147" s="284">
        <f t="shared" si="64"/>
      </c>
      <c r="Q147" s="284">
        <f t="shared" si="65"/>
      </c>
      <c r="R147" s="284">
        <f t="shared" si="66"/>
        <v>0</v>
      </c>
      <c r="S147" s="417"/>
      <c r="T147" s="418"/>
      <c r="U147" s="368"/>
      <c r="V147" s="417"/>
      <c r="W147" s="396">
        <f>+R147</f>
        <v>0</v>
      </c>
      <c r="X147" s="173"/>
      <c r="Y147" s="369"/>
      <c r="Z147" s="173">
        <f t="shared" si="70"/>
        <v>0</v>
      </c>
      <c r="AA147" s="655"/>
      <c r="AB147" s="189" t="str">
        <f t="shared" si="71"/>
        <v>erreur</v>
      </c>
    </row>
    <row r="148" spans="1:28" s="314" customFormat="1" ht="63.75">
      <c r="A148" s="308" t="s">
        <v>442</v>
      </c>
      <c r="B148" s="365">
        <f>B147+1</f>
        <v>114</v>
      </c>
      <c r="C148" s="266" t="s">
        <v>408</v>
      </c>
      <c r="D148" s="366"/>
      <c r="E148" s="265" t="s">
        <v>719</v>
      </c>
      <c r="F148" s="564"/>
      <c r="G148" s="564"/>
      <c r="H148" s="564"/>
      <c r="I148" s="564"/>
      <c r="J148" s="564"/>
      <c r="K148" s="564"/>
      <c r="L148" s="178">
        <f t="shared" si="69"/>
        <v>0</v>
      </c>
      <c r="M148" s="284">
        <f t="shared" si="61"/>
      </c>
      <c r="N148" s="284">
        <f t="shared" si="62"/>
      </c>
      <c r="O148" s="284">
        <f t="shared" si="63"/>
      </c>
      <c r="P148" s="284">
        <f t="shared" si="64"/>
      </c>
      <c r="Q148" s="284">
        <f t="shared" si="65"/>
      </c>
      <c r="R148" s="284">
        <f t="shared" si="66"/>
        <v>0</v>
      </c>
      <c r="S148" s="417"/>
      <c r="T148" s="418"/>
      <c r="U148" s="368"/>
      <c r="V148" s="312">
        <f>+R148</f>
        <v>0</v>
      </c>
      <c r="W148" s="173"/>
      <c r="X148" s="173"/>
      <c r="Y148" s="369"/>
      <c r="Z148" s="173">
        <f t="shared" si="70"/>
        <v>0</v>
      </c>
      <c r="AA148" s="655"/>
      <c r="AB148" s="189" t="str">
        <f t="shared" si="71"/>
        <v>erreur</v>
      </c>
    </row>
    <row r="149" spans="1:28" s="314" customFormat="1" ht="26.25" thickBot="1">
      <c r="A149" s="445" t="s">
        <v>442</v>
      </c>
      <c r="B149" s="446">
        <f>B148+1</f>
        <v>115</v>
      </c>
      <c r="C149" s="318"/>
      <c r="D149" s="447" t="s">
        <v>683</v>
      </c>
      <c r="E149" s="337"/>
      <c r="F149" s="566"/>
      <c r="G149" s="566"/>
      <c r="H149" s="566"/>
      <c r="I149" s="566"/>
      <c r="J149" s="566"/>
      <c r="K149" s="566"/>
      <c r="L149" s="215">
        <f t="shared" si="69"/>
        <v>0</v>
      </c>
      <c r="M149" s="338">
        <f t="shared" si="61"/>
      </c>
      <c r="N149" s="338">
        <f t="shared" si="62"/>
      </c>
      <c r="O149" s="338">
        <f t="shared" si="63"/>
      </c>
      <c r="P149" s="338">
        <f t="shared" si="64"/>
      </c>
      <c r="Q149" s="338">
        <f t="shared" si="65"/>
      </c>
      <c r="R149" s="338">
        <f t="shared" si="66"/>
        <v>0</v>
      </c>
      <c r="S149" s="587">
        <f>SUM(R132:R149)</f>
        <v>0</v>
      </c>
      <c r="T149" s="588">
        <f>+S149/U149</f>
        <v>0</v>
      </c>
      <c r="U149" s="341">
        <f>COUNT(R132:R149)</f>
        <v>18</v>
      </c>
      <c r="V149" s="457"/>
      <c r="W149" s="396">
        <f>+R149</f>
        <v>0</v>
      </c>
      <c r="X149" s="216"/>
      <c r="Y149" s="458"/>
      <c r="Z149" s="216">
        <f t="shared" si="70"/>
        <v>0</v>
      </c>
      <c r="AA149" s="658"/>
      <c r="AB149" s="217" t="str">
        <f t="shared" si="71"/>
        <v>erreur</v>
      </c>
    </row>
    <row r="150" spans="1:28" s="103" customFormat="1" ht="13.5" thickBot="1">
      <c r="A150" s="459"/>
      <c r="B150" s="110"/>
      <c r="C150" s="460"/>
      <c r="D150" s="460"/>
      <c r="E150" s="460"/>
      <c r="F150" s="107"/>
      <c r="G150" s="107"/>
      <c r="H150" s="107"/>
      <c r="I150" s="107"/>
      <c r="J150" s="107"/>
      <c r="K150" s="107"/>
      <c r="S150" s="589">
        <f>S149+S130+S120+S109+S78</f>
        <v>0</v>
      </c>
      <c r="T150" s="590">
        <f>S150/U150</f>
        <v>0</v>
      </c>
      <c r="U150" s="344">
        <f>U149+U130+U120+U109+U78</f>
        <v>86</v>
      </c>
      <c r="V150" s="576">
        <f>V131+V121+V110+V79+V59</f>
        <v>0</v>
      </c>
      <c r="W150" s="580">
        <f>W131+W121+W110+W79+W59</f>
        <v>0</v>
      </c>
      <c r="X150" s="345">
        <f>X132+X122+X111+X80+X60</f>
        <v>39</v>
      </c>
      <c r="Y150" s="345">
        <f>Y132+Y122+Y111+Y80+Y60</f>
        <v>47</v>
      </c>
      <c r="Z150" s="107"/>
      <c r="AB150" s="107"/>
    </row>
    <row r="151" spans="1:28" s="103" customFormat="1" ht="16.5" thickBot="1">
      <c r="A151" s="459"/>
      <c r="B151" s="110"/>
      <c r="C151" s="460"/>
      <c r="D151" s="460"/>
      <c r="E151" s="460"/>
      <c r="F151" s="107"/>
      <c r="G151" s="107"/>
      <c r="H151" s="107"/>
      <c r="I151" s="107"/>
      <c r="J151" s="107"/>
      <c r="K151" s="107"/>
      <c r="S151" s="109"/>
      <c r="T151" s="111"/>
      <c r="U151" s="232"/>
      <c r="V151" s="581">
        <f>V150/X150</f>
        <v>0</v>
      </c>
      <c r="W151" s="581">
        <f>W150/Y150</f>
        <v>0</v>
      </c>
      <c r="X151" s="347"/>
      <c r="Y151" s="102"/>
      <c r="Z151" s="107"/>
      <c r="AB151" s="107"/>
    </row>
    <row r="152" spans="1:28" s="103" customFormat="1" ht="18">
      <c r="A152" s="459"/>
      <c r="B152" s="110"/>
      <c r="C152" s="711" t="s">
        <v>494</v>
      </c>
      <c r="D152" s="711"/>
      <c r="E152" s="711"/>
      <c r="F152" s="108"/>
      <c r="G152" s="108"/>
      <c r="H152" s="108"/>
      <c r="I152" s="108"/>
      <c r="J152" s="108"/>
      <c r="K152" s="108"/>
      <c r="L152" s="113"/>
      <c r="M152" s="108"/>
      <c r="N152" s="108"/>
      <c r="O152" s="108"/>
      <c r="P152" s="108"/>
      <c r="Q152" s="108"/>
      <c r="R152" s="108"/>
      <c r="S152" s="109"/>
      <c r="T152" s="111"/>
      <c r="U152" s="232"/>
      <c r="V152" s="112"/>
      <c r="W152" s="112"/>
      <c r="X152" s="112"/>
      <c r="Y152" s="51"/>
      <c r="Z152" s="108"/>
      <c r="AA152" s="113"/>
      <c r="AB152" s="108"/>
    </row>
    <row r="153" spans="1:28" s="103" customFormat="1" ht="13.5" thickBot="1">
      <c r="A153" s="250"/>
      <c r="B153" s="107"/>
      <c r="C153" s="254" t="s">
        <v>174</v>
      </c>
      <c r="D153" s="107"/>
      <c r="E153" s="107"/>
      <c r="F153" s="107"/>
      <c r="G153" s="107"/>
      <c r="H153" s="107"/>
      <c r="I153" s="107"/>
      <c r="J153" s="107"/>
      <c r="K153" s="107"/>
      <c r="M153" s="107"/>
      <c r="N153" s="107"/>
      <c r="O153" s="107"/>
      <c r="P153" s="107"/>
      <c r="Q153" s="107"/>
      <c r="R153" s="107"/>
      <c r="T153" s="114"/>
      <c r="U153" s="232"/>
      <c r="V153" s="115"/>
      <c r="W153" s="115"/>
      <c r="X153" s="115"/>
      <c r="Y153" s="51"/>
      <c r="Z153" s="107"/>
      <c r="AB153" s="107"/>
    </row>
    <row r="154" spans="1:28" s="261" customFormat="1" ht="13.5" thickBot="1">
      <c r="A154" s="719"/>
      <c r="B154" s="720"/>
      <c r="C154" s="461" t="s">
        <v>432</v>
      </c>
      <c r="D154" s="260"/>
      <c r="E154" s="197"/>
      <c r="F154" s="197"/>
      <c r="G154" s="197"/>
      <c r="H154" s="197"/>
      <c r="I154" s="197"/>
      <c r="J154" s="197"/>
      <c r="K154" s="197"/>
      <c r="L154" s="197"/>
      <c r="M154" s="197"/>
      <c r="N154" s="197"/>
      <c r="O154" s="197"/>
      <c r="P154" s="197"/>
      <c r="Q154" s="197"/>
      <c r="R154" s="106"/>
      <c r="S154" s="182"/>
      <c r="T154" s="183"/>
      <c r="U154" s="230"/>
      <c r="V154" s="231">
        <f>SUM(V155:V170)</f>
        <v>0</v>
      </c>
      <c r="W154" s="231">
        <f>SUM(W155:W170)</f>
        <v>0</v>
      </c>
      <c r="X154" s="106">
        <f>IF(V154=0,"",V154/X155)</f>
      </c>
      <c r="Y154" s="106">
        <f>IF(W154=0,"",W154/Y155)</f>
      </c>
      <c r="Z154" s="106"/>
      <c r="AA154" s="653"/>
      <c r="AB154" s="188"/>
    </row>
    <row r="155" spans="1:28" s="351" customFormat="1" ht="13.5" thickBot="1">
      <c r="A155" s="701" t="s">
        <v>428</v>
      </c>
      <c r="B155" s="702"/>
      <c r="C155" s="349" t="s">
        <v>404</v>
      </c>
      <c r="D155" s="350" t="s">
        <v>177</v>
      </c>
      <c r="E155" s="257" t="s">
        <v>377</v>
      </c>
      <c r="F155" s="204" t="s">
        <v>434</v>
      </c>
      <c r="G155" s="204" t="s">
        <v>435</v>
      </c>
      <c r="H155" s="204" t="s">
        <v>436</v>
      </c>
      <c r="I155" s="204" t="s">
        <v>437</v>
      </c>
      <c r="J155" s="204" t="s">
        <v>438</v>
      </c>
      <c r="K155" s="204" t="s">
        <v>287</v>
      </c>
      <c r="L155" s="226" t="s">
        <v>524</v>
      </c>
      <c r="M155" s="204" t="s">
        <v>434</v>
      </c>
      <c r="N155" s="204" t="s">
        <v>435</v>
      </c>
      <c r="O155" s="204" t="s">
        <v>436</v>
      </c>
      <c r="P155" s="204" t="s">
        <v>437</v>
      </c>
      <c r="Q155" s="204" t="s">
        <v>438</v>
      </c>
      <c r="R155" s="204" t="s">
        <v>169</v>
      </c>
      <c r="S155" s="204"/>
      <c r="T155" s="227"/>
      <c r="U155" s="228"/>
      <c r="V155" s="204"/>
      <c r="W155" s="204"/>
      <c r="X155" s="271">
        <f>COUNT(V155:V170)</f>
        <v>4</v>
      </c>
      <c r="Y155" s="271">
        <f>COUNT(W155:W170)</f>
        <v>11</v>
      </c>
      <c r="Z155" s="105"/>
      <c r="AA155" s="624" t="s">
        <v>378</v>
      </c>
      <c r="AB155" s="187" t="s">
        <v>524</v>
      </c>
    </row>
    <row r="156" spans="1:28" s="314" customFormat="1" ht="38.25">
      <c r="A156" s="407" t="s">
        <v>442</v>
      </c>
      <c r="B156" s="408">
        <f>B149+1</f>
        <v>116</v>
      </c>
      <c r="C156" s="449" t="s">
        <v>612</v>
      </c>
      <c r="D156" s="450"/>
      <c r="E156" s="462" t="s">
        <v>671</v>
      </c>
      <c r="F156" s="571"/>
      <c r="G156" s="571"/>
      <c r="H156" s="571"/>
      <c r="I156" s="571"/>
      <c r="J156" s="571"/>
      <c r="K156" s="571"/>
      <c r="L156" s="209">
        <f aca="true" t="shared" si="73" ref="L156:L169">COUNTA(F156:K156)</f>
        <v>0</v>
      </c>
      <c r="M156" s="463">
        <f aca="true" t="shared" si="74" ref="M156:M170">IF(F156="","",100)</f>
      </c>
      <c r="N156" s="463">
        <f aca="true" t="shared" si="75" ref="N156:N170">IF(G156="","",75)</f>
      </c>
      <c r="O156" s="463">
        <f aca="true" t="shared" si="76" ref="O156:O170">IF(H156="","",50)</f>
      </c>
      <c r="P156" s="463">
        <f aca="true" t="shared" si="77" ref="P156:P170">IF(I156="","",25)</f>
      </c>
      <c r="Q156" s="463">
        <f aca="true" t="shared" si="78" ref="Q156:Q170">IF(J156="","",0)</f>
      </c>
      <c r="R156" s="463">
        <f aca="true" t="shared" si="79" ref="R156:R170">IF(K156="",SUM(M156:Q156),"")</f>
        <v>0</v>
      </c>
      <c r="S156" s="464"/>
      <c r="T156" s="465"/>
      <c r="U156" s="466"/>
      <c r="V156" s="312">
        <f>+R156</f>
        <v>0</v>
      </c>
      <c r="W156" s="210"/>
      <c r="X156" s="210"/>
      <c r="Y156" s="467"/>
      <c r="Z156" s="210">
        <f aca="true" t="shared" si="80" ref="Z156:Z169">+COUNTA(F156:K156)</f>
        <v>0</v>
      </c>
      <c r="AA156" s="659"/>
      <c r="AB156" s="211" t="str">
        <f aca="true" t="shared" si="81" ref="AB156:AB169">IF(Z156=1,"","erreur")</f>
        <v>erreur</v>
      </c>
    </row>
    <row r="157" spans="1:28" s="314" customFormat="1" ht="12.75">
      <c r="A157" s="308" t="s">
        <v>442</v>
      </c>
      <c r="B157" s="365">
        <f>B156+1</f>
        <v>117</v>
      </c>
      <c r="C157" s="301"/>
      <c r="D157" s="366" t="s">
        <v>28</v>
      </c>
      <c r="E157" s="283"/>
      <c r="F157" s="564"/>
      <c r="G157" s="564"/>
      <c r="H157" s="564"/>
      <c r="I157" s="564"/>
      <c r="J157" s="564"/>
      <c r="K157" s="564"/>
      <c r="L157" s="178">
        <f t="shared" si="73"/>
        <v>0</v>
      </c>
      <c r="M157" s="284">
        <f t="shared" si="74"/>
      </c>
      <c r="N157" s="284">
        <f t="shared" si="75"/>
      </c>
      <c r="O157" s="284">
        <f t="shared" si="76"/>
      </c>
      <c r="P157" s="284">
        <f t="shared" si="77"/>
      </c>
      <c r="Q157" s="284">
        <f t="shared" si="78"/>
      </c>
      <c r="R157" s="284">
        <f t="shared" si="79"/>
        <v>0</v>
      </c>
      <c r="S157" s="417"/>
      <c r="T157" s="418"/>
      <c r="U157" s="368"/>
      <c r="V157" s="388"/>
      <c r="W157" s="396">
        <f>+R157</f>
        <v>0</v>
      </c>
      <c r="X157" s="173"/>
      <c r="Y157" s="369"/>
      <c r="Z157" s="173">
        <f t="shared" si="80"/>
        <v>0</v>
      </c>
      <c r="AA157" s="655"/>
      <c r="AB157" s="189" t="str">
        <f t="shared" si="81"/>
        <v>erreur</v>
      </c>
    </row>
    <row r="158" spans="1:28" s="314" customFormat="1" ht="25.5">
      <c r="A158" s="302" t="s">
        <v>442</v>
      </c>
      <c r="B158" s="422">
        <f>B157+1</f>
        <v>118</v>
      </c>
      <c r="C158" s="301"/>
      <c r="D158" s="366" t="s">
        <v>52</v>
      </c>
      <c r="E158" s="728" t="s">
        <v>455</v>
      </c>
      <c r="F158" s="564"/>
      <c r="G158" s="564"/>
      <c r="H158" s="564"/>
      <c r="I158" s="564"/>
      <c r="J158" s="564"/>
      <c r="K158" s="564"/>
      <c r="L158" s="178">
        <f t="shared" si="73"/>
        <v>0</v>
      </c>
      <c r="M158" s="284">
        <f t="shared" si="74"/>
      </c>
      <c r="N158" s="284">
        <f t="shared" si="75"/>
      </c>
      <c r="O158" s="284">
        <f t="shared" si="76"/>
      </c>
      <c r="P158" s="284">
        <f t="shared" si="77"/>
      </c>
      <c r="Q158" s="284">
        <f t="shared" si="78"/>
      </c>
      <c r="R158" s="284">
        <f t="shared" si="79"/>
        <v>0</v>
      </c>
      <c r="S158" s="417"/>
      <c r="T158" s="418"/>
      <c r="U158" s="368"/>
      <c r="V158" s="388"/>
      <c r="W158" s="396">
        <f>+R158</f>
        <v>0</v>
      </c>
      <c r="X158" s="173"/>
      <c r="Y158" s="369"/>
      <c r="Z158" s="173">
        <f t="shared" si="80"/>
        <v>0</v>
      </c>
      <c r="AA158" s="655"/>
      <c r="AB158" s="189" t="str">
        <f t="shared" si="81"/>
        <v>erreur</v>
      </c>
    </row>
    <row r="159" spans="1:28" s="314" customFormat="1" ht="12.75">
      <c r="A159" s="308" t="s">
        <v>442</v>
      </c>
      <c r="B159" s="365">
        <f>B158+1</f>
        <v>119</v>
      </c>
      <c r="C159" s="301"/>
      <c r="D159" s="366" t="s">
        <v>324</v>
      </c>
      <c r="E159" s="728"/>
      <c r="F159" s="564"/>
      <c r="G159" s="564"/>
      <c r="H159" s="564"/>
      <c r="I159" s="564"/>
      <c r="J159" s="564"/>
      <c r="K159" s="564"/>
      <c r="L159" s="178">
        <f t="shared" si="73"/>
        <v>0</v>
      </c>
      <c r="M159" s="284">
        <f t="shared" si="74"/>
      </c>
      <c r="N159" s="284">
        <f t="shared" si="75"/>
      </c>
      <c r="O159" s="284">
        <f t="shared" si="76"/>
      </c>
      <c r="P159" s="284">
        <f t="shared" si="77"/>
      </c>
      <c r="Q159" s="284">
        <f t="shared" si="78"/>
      </c>
      <c r="R159" s="284">
        <f t="shared" si="79"/>
        <v>0</v>
      </c>
      <c r="S159" s="417"/>
      <c r="T159" s="418"/>
      <c r="U159" s="368"/>
      <c r="V159" s="388"/>
      <c r="W159" s="396">
        <f>+R159</f>
        <v>0</v>
      </c>
      <c r="X159" s="173"/>
      <c r="Y159" s="369"/>
      <c r="Z159" s="173">
        <f t="shared" si="80"/>
        <v>0</v>
      </c>
      <c r="AA159" s="655"/>
      <c r="AB159" s="189" t="str">
        <f t="shared" si="81"/>
        <v>erreur</v>
      </c>
    </row>
    <row r="160" spans="1:28" s="314" customFormat="1" ht="12.75">
      <c r="A160" s="308" t="s">
        <v>442</v>
      </c>
      <c r="B160" s="365">
        <f aca="true" t="shared" si="82" ref="B160:B165">B159+1</f>
        <v>120</v>
      </c>
      <c r="C160" s="301"/>
      <c r="D160" s="366" t="s">
        <v>321</v>
      </c>
      <c r="E160" s="728"/>
      <c r="F160" s="564"/>
      <c r="G160" s="564"/>
      <c r="H160" s="564"/>
      <c r="I160" s="564"/>
      <c r="J160" s="564"/>
      <c r="K160" s="564"/>
      <c r="L160" s="178">
        <f t="shared" si="73"/>
        <v>0</v>
      </c>
      <c r="M160" s="284">
        <f t="shared" si="74"/>
      </c>
      <c r="N160" s="284">
        <f t="shared" si="75"/>
      </c>
      <c r="O160" s="284">
        <f t="shared" si="76"/>
      </c>
      <c r="P160" s="284">
        <f t="shared" si="77"/>
      </c>
      <c r="Q160" s="284">
        <f t="shared" si="78"/>
      </c>
      <c r="R160" s="284">
        <f t="shared" si="79"/>
        <v>0</v>
      </c>
      <c r="S160" s="417"/>
      <c r="T160" s="418"/>
      <c r="U160" s="368"/>
      <c r="V160" s="388"/>
      <c r="W160" s="396">
        <f>+R160</f>
        <v>0</v>
      </c>
      <c r="X160" s="173"/>
      <c r="Y160" s="369"/>
      <c r="Z160" s="173">
        <f t="shared" si="80"/>
        <v>0</v>
      </c>
      <c r="AA160" s="655"/>
      <c r="AB160" s="189" t="str">
        <f t="shared" si="81"/>
        <v>erreur</v>
      </c>
    </row>
    <row r="161" spans="1:28" s="314" customFormat="1" ht="12.75">
      <c r="A161" s="308" t="s">
        <v>442</v>
      </c>
      <c r="B161" s="365">
        <f t="shared" si="82"/>
        <v>121</v>
      </c>
      <c r="C161" s="264" t="s">
        <v>613</v>
      </c>
      <c r="D161" s="366"/>
      <c r="E161" s="283"/>
      <c r="F161" s="564"/>
      <c r="G161" s="564"/>
      <c r="H161" s="564"/>
      <c r="I161" s="564"/>
      <c r="J161" s="564"/>
      <c r="K161" s="564"/>
      <c r="L161" s="178">
        <f t="shared" si="73"/>
        <v>0</v>
      </c>
      <c r="M161" s="284">
        <f t="shared" si="74"/>
      </c>
      <c r="N161" s="284">
        <f t="shared" si="75"/>
      </c>
      <c r="O161" s="284">
        <f t="shared" si="76"/>
      </c>
      <c r="P161" s="284">
        <f t="shared" si="77"/>
      </c>
      <c r="Q161" s="284">
        <f t="shared" si="78"/>
      </c>
      <c r="R161" s="284">
        <f t="shared" si="79"/>
        <v>0</v>
      </c>
      <c r="S161" s="417"/>
      <c r="T161" s="418"/>
      <c r="U161" s="368"/>
      <c r="V161" s="312">
        <f>+R161</f>
        <v>0</v>
      </c>
      <c r="W161" s="173"/>
      <c r="X161" s="173"/>
      <c r="Y161" s="369"/>
      <c r="Z161" s="173">
        <f t="shared" si="80"/>
        <v>0</v>
      </c>
      <c r="AA161" s="655"/>
      <c r="AB161" s="189" t="str">
        <f t="shared" si="81"/>
        <v>erreur</v>
      </c>
    </row>
    <row r="162" spans="1:28" s="314" customFormat="1" ht="12.75">
      <c r="A162" s="308" t="s">
        <v>442</v>
      </c>
      <c r="B162" s="365">
        <f t="shared" si="82"/>
        <v>122</v>
      </c>
      <c r="C162" s="301"/>
      <c r="D162" s="366" t="s">
        <v>24</v>
      </c>
      <c r="E162" s="283"/>
      <c r="F162" s="564"/>
      <c r="G162" s="564"/>
      <c r="H162" s="564"/>
      <c r="I162" s="564"/>
      <c r="J162" s="564"/>
      <c r="K162" s="564"/>
      <c r="L162" s="178">
        <f t="shared" si="73"/>
        <v>0</v>
      </c>
      <c r="M162" s="284">
        <f t="shared" si="74"/>
      </c>
      <c r="N162" s="284">
        <f t="shared" si="75"/>
      </c>
      <c r="O162" s="284">
        <f t="shared" si="76"/>
      </c>
      <c r="P162" s="284">
        <f t="shared" si="77"/>
      </c>
      <c r="Q162" s="284">
        <f t="shared" si="78"/>
      </c>
      <c r="R162" s="284">
        <f t="shared" si="79"/>
        <v>0</v>
      </c>
      <c r="S162" s="417"/>
      <c r="T162" s="418"/>
      <c r="U162" s="368"/>
      <c r="V162" s="388"/>
      <c r="W162" s="396">
        <f aca="true" t="shared" si="83" ref="W162:W170">+R162</f>
        <v>0</v>
      </c>
      <c r="X162" s="173"/>
      <c r="Y162" s="369"/>
      <c r="Z162" s="173">
        <f t="shared" si="80"/>
        <v>0</v>
      </c>
      <c r="AA162" s="655"/>
      <c r="AB162" s="189" t="str">
        <f t="shared" si="81"/>
        <v>erreur</v>
      </c>
    </row>
    <row r="163" spans="1:28" s="314" customFormat="1" ht="12.75">
      <c r="A163" s="308" t="s">
        <v>442</v>
      </c>
      <c r="B163" s="365">
        <f t="shared" si="82"/>
        <v>123</v>
      </c>
      <c r="C163" s="301" t="s">
        <v>614</v>
      </c>
      <c r="D163" s="366"/>
      <c r="E163" s="283" t="s">
        <v>26</v>
      </c>
      <c r="F163" s="564"/>
      <c r="G163" s="564"/>
      <c r="H163" s="564"/>
      <c r="I163" s="564"/>
      <c r="J163" s="564"/>
      <c r="K163" s="564"/>
      <c r="L163" s="178">
        <f t="shared" si="73"/>
        <v>0</v>
      </c>
      <c r="M163" s="284">
        <f t="shared" si="74"/>
      </c>
      <c r="N163" s="284">
        <f t="shared" si="75"/>
      </c>
      <c r="O163" s="284">
        <f t="shared" si="76"/>
      </c>
      <c r="P163" s="284">
        <f t="shared" si="77"/>
      </c>
      <c r="Q163" s="284">
        <f t="shared" si="78"/>
      </c>
      <c r="R163" s="284">
        <f t="shared" si="79"/>
        <v>0</v>
      </c>
      <c r="S163" s="417"/>
      <c r="T163" s="418"/>
      <c r="U163" s="368"/>
      <c r="V163" s="312">
        <f>+R163</f>
        <v>0</v>
      </c>
      <c r="W163" s="173"/>
      <c r="X163" s="173"/>
      <c r="Y163" s="369"/>
      <c r="Z163" s="173">
        <f t="shared" si="80"/>
        <v>0</v>
      </c>
      <c r="AA163" s="655"/>
      <c r="AB163" s="189" t="str">
        <f t="shared" si="81"/>
        <v>erreur</v>
      </c>
    </row>
    <row r="164" spans="1:28" s="314" customFormat="1" ht="25.5">
      <c r="A164" s="308" t="s">
        <v>442</v>
      </c>
      <c r="B164" s="365">
        <f t="shared" si="82"/>
        <v>124</v>
      </c>
      <c r="C164" s="301"/>
      <c r="D164" s="366" t="s">
        <v>27</v>
      </c>
      <c r="E164" s="283"/>
      <c r="F164" s="564"/>
      <c r="G164" s="564"/>
      <c r="H164" s="564"/>
      <c r="I164" s="564"/>
      <c r="J164" s="564"/>
      <c r="K164" s="564"/>
      <c r="L164" s="178">
        <f t="shared" si="73"/>
        <v>0</v>
      </c>
      <c r="M164" s="284">
        <f t="shared" si="74"/>
      </c>
      <c r="N164" s="284">
        <f t="shared" si="75"/>
      </c>
      <c r="O164" s="284">
        <f t="shared" si="76"/>
      </c>
      <c r="P164" s="284">
        <f t="shared" si="77"/>
      </c>
      <c r="Q164" s="284">
        <f t="shared" si="78"/>
      </c>
      <c r="R164" s="284">
        <f t="shared" si="79"/>
        <v>0</v>
      </c>
      <c r="S164" s="417"/>
      <c r="T164" s="418"/>
      <c r="U164" s="368"/>
      <c r="V164" s="388"/>
      <c r="W164" s="396">
        <f t="shared" si="83"/>
        <v>0</v>
      </c>
      <c r="X164" s="173"/>
      <c r="Y164" s="369"/>
      <c r="Z164" s="173">
        <f t="shared" si="80"/>
        <v>0</v>
      </c>
      <c r="AA164" s="655"/>
      <c r="AB164" s="189" t="str">
        <f t="shared" si="81"/>
        <v>erreur</v>
      </c>
    </row>
    <row r="165" spans="1:28" s="314" customFormat="1" ht="25.5">
      <c r="A165" s="308" t="s">
        <v>442</v>
      </c>
      <c r="B165" s="365">
        <f t="shared" si="82"/>
        <v>125</v>
      </c>
      <c r="C165" s="295" t="s">
        <v>677</v>
      </c>
      <c r="D165" s="366"/>
      <c r="E165" s="283" t="s">
        <v>701</v>
      </c>
      <c r="F165" s="564"/>
      <c r="G165" s="564"/>
      <c r="H165" s="564"/>
      <c r="I165" s="564"/>
      <c r="J165" s="564"/>
      <c r="K165" s="564"/>
      <c r="L165" s="178">
        <f t="shared" si="73"/>
        <v>0</v>
      </c>
      <c r="M165" s="284">
        <f t="shared" si="74"/>
      </c>
      <c r="N165" s="284">
        <f t="shared" si="75"/>
      </c>
      <c r="O165" s="284">
        <f t="shared" si="76"/>
      </c>
      <c r="P165" s="284">
        <f t="shared" si="77"/>
      </c>
      <c r="Q165" s="284">
        <f t="shared" si="78"/>
      </c>
      <c r="R165" s="284">
        <f t="shared" si="79"/>
        <v>0</v>
      </c>
      <c r="S165" s="417"/>
      <c r="T165" s="418"/>
      <c r="U165" s="368"/>
      <c r="V165" s="312">
        <f>+R165</f>
        <v>0</v>
      </c>
      <c r="W165" s="173"/>
      <c r="X165" s="173"/>
      <c r="Y165" s="369"/>
      <c r="Z165" s="173">
        <f t="shared" si="80"/>
        <v>0</v>
      </c>
      <c r="AA165" s="655"/>
      <c r="AB165" s="189" t="str">
        <f t="shared" si="81"/>
        <v>erreur</v>
      </c>
    </row>
    <row r="166" spans="1:28" s="314" customFormat="1" ht="102">
      <c r="A166" s="308" t="s">
        <v>442</v>
      </c>
      <c r="B166" s="365">
        <f>B165+1</f>
        <v>126</v>
      </c>
      <c r="C166" s="301"/>
      <c r="D166" s="427" t="s">
        <v>678</v>
      </c>
      <c r="E166" s="265" t="s">
        <v>720</v>
      </c>
      <c r="F166" s="564"/>
      <c r="G166" s="564"/>
      <c r="H166" s="564"/>
      <c r="I166" s="564"/>
      <c r="J166" s="564"/>
      <c r="K166" s="564"/>
      <c r="L166" s="178">
        <f t="shared" si="73"/>
        <v>0</v>
      </c>
      <c r="M166" s="284">
        <f t="shared" si="74"/>
      </c>
      <c r="N166" s="284">
        <f t="shared" si="75"/>
      </c>
      <c r="O166" s="284">
        <f t="shared" si="76"/>
      </c>
      <c r="P166" s="284">
        <f t="shared" si="77"/>
      </c>
      <c r="Q166" s="284">
        <f t="shared" si="78"/>
      </c>
      <c r="R166" s="284">
        <f t="shared" si="79"/>
        <v>0</v>
      </c>
      <c r="S166" s="417"/>
      <c r="T166" s="418"/>
      <c r="U166" s="368"/>
      <c r="V166" s="388"/>
      <c r="W166" s="396">
        <f t="shared" si="83"/>
        <v>0</v>
      </c>
      <c r="X166" s="173"/>
      <c r="Y166" s="369"/>
      <c r="Z166" s="173">
        <f t="shared" si="80"/>
        <v>0</v>
      </c>
      <c r="AA166" s="655"/>
      <c r="AB166" s="189" t="str">
        <f t="shared" si="81"/>
        <v>erreur</v>
      </c>
    </row>
    <row r="167" spans="1:28" s="314" customFormat="1" ht="25.5">
      <c r="A167" s="308" t="s">
        <v>442</v>
      </c>
      <c r="B167" s="365">
        <f>B166+1</f>
        <v>127</v>
      </c>
      <c r="C167" s="301"/>
      <c r="D167" s="468" t="s">
        <v>679</v>
      </c>
      <c r="E167" s="398" t="s">
        <v>611</v>
      </c>
      <c r="F167" s="564"/>
      <c r="G167" s="564"/>
      <c r="H167" s="564"/>
      <c r="I167" s="564"/>
      <c r="J167" s="564"/>
      <c r="K167" s="564"/>
      <c r="L167" s="178">
        <f t="shared" si="73"/>
        <v>0</v>
      </c>
      <c r="M167" s="284">
        <f t="shared" si="74"/>
      </c>
      <c r="N167" s="284">
        <f t="shared" si="75"/>
      </c>
      <c r="O167" s="284">
        <f t="shared" si="76"/>
      </c>
      <c r="P167" s="284">
        <f t="shared" si="77"/>
      </c>
      <c r="Q167" s="284">
        <f t="shared" si="78"/>
      </c>
      <c r="R167" s="284">
        <f t="shared" si="79"/>
        <v>0</v>
      </c>
      <c r="S167" s="417"/>
      <c r="T167" s="418"/>
      <c r="U167" s="368"/>
      <c r="V167" s="388"/>
      <c r="W167" s="396">
        <f t="shared" si="83"/>
        <v>0</v>
      </c>
      <c r="X167" s="173"/>
      <c r="Y167" s="369"/>
      <c r="Z167" s="173">
        <f t="shared" si="80"/>
        <v>0</v>
      </c>
      <c r="AA167" s="655"/>
      <c r="AB167" s="189" t="str">
        <f t="shared" si="81"/>
        <v>erreur</v>
      </c>
    </row>
    <row r="168" spans="1:28" s="314" customFormat="1" ht="25.5">
      <c r="A168" s="308" t="s">
        <v>442</v>
      </c>
      <c r="B168" s="365">
        <f>B167+1</f>
        <v>128</v>
      </c>
      <c r="C168" s="393"/>
      <c r="D168" s="469" t="s">
        <v>680</v>
      </c>
      <c r="E168" s="470"/>
      <c r="F168" s="564"/>
      <c r="G168" s="564"/>
      <c r="H168" s="564"/>
      <c r="I168" s="564"/>
      <c r="J168" s="564"/>
      <c r="K168" s="564"/>
      <c r="L168" s="178">
        <f t="shared" si="73"/>
        <v>0</v>
      </c>
      <c r="M168" s="284">
        <f t="shared" si="74"/>
      </c>
      <c r="N168" s="284">
        <f t="shared" si="75"/>
      </c>
      <c r="O168" s="284">
        <f t="shared" si="76"/>
      </c>
      <c r="P168" s="284">
        <f t="shared" si="77"/>
      </c>
      <c r="Q168" s="284">
        <f t="shared" si="78"/>
      </c>
      <c r="R168" s="284">
        <f t="shared" si="79"/>
        <v>0</v>
      </c>
      <c r="S168" s="417"/>
      <c r="T168" s="418"/>
      <c r="U168" s="368"/>
      <c r="V168" s="388"/>
      <c r="W168" s="396">
        <f t="shared" si="83"/>
        <v>0</v>
      </c>
      <c r="X168" s="173"/>
      <c r="Y168" s="369"/>
      <c r="Z168" s="173">
        <f t="shared" si="80"/>
        <v>0</v>
      </c>
      <c r="AA168" s="655"/>
      <c r="AB168" s="189" t="str">
        <f t="shared" si="81"/>
        <v>erreur</v>
      </c>
    </row>
    <row r="169" spans="1:28" s="314" customFormat="1" ht="38.25">
      <c r="A169" s="308" t="s">
        <v>442</v>
      </c>
      <c r="B169" s="365">
        <f>B168+1</f>
        <v>129</v>
      </c>
      <c r="C169" s="393"/>
      <c r="D169" s="469" t="s">
        <v>96</v>
      </c>
      <c r="E169" s="265" t="s">
        <v>143</v>
      </c>
      <c r="F169" s="564"/>
      <c r="G169" s="564"/>
      <c r="H169" s="564"/>
      <c r="I169" s="564"/>
      <c r="J169" s="564"/>
      <c r="K169" s="564"/>
      <c r="L169" s="178">
        <f t="shared" si="73"/>
        <v>0</v>
      </c>
      <c r="M169" s="284">
        <f t="shared" si="74"/>
      </c>
      <c r="N169" s="284">
        <f t="shared" si="75"/>
      </c>
      <c r="O169" s="284">
        <f t="shared" si="76"/>
      </c>
      <c r="P169" s="284">
        <f t="shared" si="77"/>
      </c>
      <c r="Q169" s="284">
        <f t="shared" si="78"/>
      </c>
      <c r="R169" s="284">
        <f t="shared" si="79"/>
        <v>0</v>
      </c>
      <c r="S169" s="417"/>
      <c r="T169" s="418"/>
      <c r="U169" s="368"/>
      <c r="V169" s="388"/>
      <c r="W169" s="396">
        <f t="shared" si="83"/>
        <v>0</v>
      </c>
      <c r="X169" s="173"/>
      <c r="Y169" s="369"/>
      <c r="Z169" s="173">
        <f t="shared" si="80"/>
        <v>0</v>
      </c>
      <c r="AA169" s="655"/>
      <c r="AB169" s="189" t="str">
        <f t="shared" si="81"/>
        <v>erreur</v>
      </c>
    </row>
    <row r="170" spans="1:28" s="314" customFormat="1" ht="26.25" thickBot="1">
      <c r="A170" s="308" t="s">
        <v>442</v>
      </c>
      <c r="B170" s="365">
        <f>B169+1</f>
        <v>130</v>
      </c>
      <c r="C170" s="317"/>
      <c r="D170" s="472" t="s">
        <v>647</v>
      </c>
      <c r="E170" s="471" t="s">
        <v>562</v>
      </c>
      <c r="F170" s="566"/>
      <c r="G170" s="566"/>
      <c r="H170" s="566"/>
      <c r="I170" s="566"/>
      <c r="J170" s="566"/>
      <c r="K170" s="566"/>
      <c r="L170" s="215">
        <f>COUNTA(F170:K170)</f>
        <v>0</v>
      </c>
      <c r="M170" s="338">
        <f t="shared" si="74"/>
      </c>
      <c r="N170" s="338">
        <f t="shared" si="75"/>
      </c>
      <c r="O170" s="338">
        <f t="shared" si="76"/>
      </c>
      <c r="P170" s="338">
        <f t="shared" si="77"/>
      </c>
      <c r="Q170" s="338">
        <f t="shared" si="78"/>
      </c>
      <c r="R170" s="338">
        <f t="shared" si="79"/>
        <v>0</v>
      </c>
      <c r="S170" s="290">
        <f>SUM(R156:R170)</f>
        <v>0</v>
      </c>
      <c r="T170" s="291">
        <f>+S170/U170</f>
        <v>0</v>
      </c>
      <c r="U170" s="271">
        <f>COUNT(R156:R170)</f>
        <v>15</v>
      </c>
      <c r="V170" s="457"/>
      <c r="W170" s="396">
        <f t="shared" si="83"/>
        <v>0</v>
      </c>
      <c r="X170" s="216"/>
      <c r="Y170" s="458"/>
      <c r="Z170" s="216">
        <f>+COUNTA(F170:K170)</f>
        <v>0</v>
      </c>
      <c r="AA170" s="658"/>
      <c r="AB170" s="217" t="str">
        <f>IF(Z170=1,"","erreur")</f>
        <v>erreur</v>
      </c>
    </row>
    <row r="171" spans="1:28" s="261" customFormat="1" ht="13.5" thickBot="1">
      <c r="A171" s="701" t="s">
        <v>428</v>
      </c>
      <c r="B171" s="702"/>
      <c r="C171" s="259" t="s">
        <v>507</v>
      </c>
      <c r="D171" s="260"/>
      <c r="E171" s="197"/>
      <c r="F171" s="197"/>
      <c r="G171" s="197"/>
      <c r="H171" s="197"/>
      <c r="I171" s="197"/>
      <c r="J171" s="197"/>
      <c r="K171" s="197"/>
      <c r="L171" s="197"/>
      <c r="M171" s="197"/>
      <c r="N171" s="197"/>
      <c r="O171" s="197"/>
      <c r="P171" s="197"/>
      <c r="Q171" s="197"/>
      <c r="R171" s="106"/>
      <c r="S171" s="182"/>
      <c r="T171" s="183"/>
      <c r="U171" s="230"/>
      <c r="V171" s="231">
        <f>SUM(V172:V185)</f>
        <v>0</v>
      </c>
      <c r="W171" s="231">
        <f>SUM(W172:W185)</f>
        <v>0</v>
      </c>
      <c r="X171" s="106">
        <f>IF(V171=0,"",V171/X172)</f>
      </c>
      <c r="Y171" s="106">
        <f>IF(W171=0,"",W171/Y172)</f>
      </c>
      <c r="Z171" s="106"/>
      <c r="AA171" s="653"/>
      <c r="AB171" s="188"/>
    </row>
    <row r="172" spans="1:28" s="103" customFormat="1" ht="26.25" thickBot="1">
      <c r="A172" s="436" t="s">
        <v>442</v>
      </c>
      <c r="B172" s="473">
        <f>B170+1</f>
        <v>131</v>
      </c>
      <c r="C172" s="474" t="s">
        <v>628</v>
      </c>
      <c r="D172" s="475"/>
      <c r="E172" s="476"/>
      <c r="F172" s="567"/>
      <c r="G172" s="567"/>
      <c r="H172" s="567"/>
      <c r="I172" s="567"/>
      <c r="J172" s="567"/>
      <c r="K172" s="567"/>
      <c r="L172" s="215">
        <f>COUNTA(F172:K172)</f>
        <v>0</v>
      </c>
      <c r="M172" s="338">
        <f>IF(F172="","",100)</f>
      </c>
      <c r="N172" s="338">
        <f>IF(G172="","",75)</f>
      </c>
      <c r="O172" s="338">
        <f>IF(H172="","",50)</f>
      </c>
      <c r="P172" s="338">
        <f>IF(I172="","",25)</f>
      </c>
      <c r="Q172" s="338">
        <f>IF(J172="","",0)</f>
      </c>
      <c r="R172" s="338">
        <f>IF(K172="",SUM(M172:Q172),"")</f>
        <v>0</v>
      </c>
      <c r="S172" s="412"/>
      <c r="T172" s="413"/>
      <c r="U172" s="414"/>
      <c r="V172" s="312">
        <f>+R172</f>
        <v>0</v>
      </c>
      <c r="W172" s="181"/>
      <c r="X172" s="271">
        <f>COUNT(V172:V185)</f>
        <v>6</v>
      </c>
      <c r="Y172" s="271">
        <f>COUNT(W172:W185)</f>
        <v>8</v>
      </c>
      <c r="Z172" s="181">
        <f aca="true" t="shared" si="84" ref="Z172:Z185">+COUNTA(F172:K172)</f>
        <v>0</v>
      </c>
      <c r="AA172" s="654"/>
      <c r="AB172" s="191" t="str">
        <f aca="true" t="shared" si="85" ref="AB172:AB185">IF(Z172=1,"","erreur")</f>
        <v>erreur</v>
      </c>
    </row>
    <row r="173" spans="1:28" s="103" customFormat="1" ht="12.75">
      <c r="A173" s="302" t="s">
        <v>442</v>
      </c>
      <c r="B173" s="422">
        <f aca="true" t="shared" si="86" ref="B173:B180">B172+1</f>
        <v>132</v>
      </c>
      <c r="C173" s="238" t="s">
        <v>546</v>
      </c>
      <c r="D173" s="358"/>
      <c r="E173" s="477"/>
      <c r="F173" s="567"/>
      <c r="G173" s="567"/>
      <c r="H173" s="567"/>
      <c r="I173" s="567"/>
      <c r="J173" s="567"/>
      <c r="K173" s="567"/>
      <c r="L173" s="180">
        <f aca="true" t="shared" si="87" ref="L173:L185">COUNTA(F173:K173)</f>
        <v>0</v>
      </c>
      <c r="M173" s="284">
        <f aca="true" t="shared" si="88" ref="M173:M185">IF(F173="","",100)</f>
      </c>
      <c r="N173" s="284">
        <f aca="true" t="shared" si="89" ref="N173:N185">IF(G173="","",75)</f>
      </c>
      <c r="O173" s="284">
        <f aca="true" t="shared" si="90" ref="O173:O185">IF(H173="","",50)</f>
      </c>
      <c r="P173" s="284">
        <f aca="true" t="shared" si="91" ref="P173:P185">IF(I173="","",25)</f>
      </c>
      <c r="Q173" s="284">
        <f aca="true" t="shared" si="92" ref="Q173:Q185">IF(J173="","",0)</f>
      </c>
      <c r="R173" s="284">
        <f aca="true" t="shared" si="93" ref="R173:R185">IF(K173="",SUM(M173:Q173),"")</f>
        <v>0</v>
      </c>
      <c r="S173" s="412"/>
      <c r="T173" s="413"/>
      <c r="U173" s="414"/>
      <c r="V173" s="312">
        <f>+R173</f>
        <v>0</v>
      </c>
      <c r="W173" s="181"/>
      <c r="X173" s="181"/>
      <c r="Y173" s="478"/>
      <c r="Z173" s="181">
        <f t="shared" si="84"/>
        <v>0</v>
      </c>
      <c r="AA173" s="654"/>
      <c r="AB173" s="191" t="str">
        <f t="shared" si="85"/>
        <v>erreur</v>
      </c>
    </row>
    <row r="174" spans="1:28" s="103" customFormat="1" ht="43.5" customHeight="1">
      <c r="A174" s="302" t="s">
        <v>442</v>
      </c>
      <c r="B174" s="422">
        <f t="shared" si="86"/>
        <v>133</v>
      </c>
      <c r="C174" s="479"/>
      <c r="D174" s="480" t="s">
        <v>715</v>
      </c>
      <c r="E174" s="481"/>
      <c r="F174" s="567"/>
      <c r="G174" s="567"/>
      <c r="H174" s="567"/>
      <c r="I174" s="567"/>
      <c r="J174" s="567"/>
      <c r="K174" s="567"/>
      <c r="L174" s="180">
        <f t="shared" si="87"/>
        <v>0</v>
      </c>
      <c r="M174" s="284">
        <f t="shared" si="88"/>
      </c>
      <c r="N174" s="284">
        <f t="shared" si="89"/>
      </c>
      <c r="O174" s="284">
        <f t="shared" si="90"/>
      </c>
      <c r="P174" s="284">
        <f t="shared" si="91"/>
      </c>
      <c r="Q174" s="284">
        <f t="shared" si="92"/>
      </c>
      <c r="R174" s="284">
        <f t="shared" si="93"/>
        <v>0</v>
      </c>
      <c r="S174" s="412"/>
      <c r="T174" s="413"/>
      <c r="U174" s="414"/>
      <c r="V174" s="412"/>
      <c r="W174" s="396">
        <f>+R174</f>
        <v>0</v>
      </c>
      <c r="X174" s="181"/>
      <c r="Y174" s="478"/>
      <c r="Z174" s="181">
        <f t="shared" si="84"/>
        <v>0</v>
      </c>
      <c r="AA174" s="654"/>
      <c r="AB174" s="191" t="str">
        <f t="shared" si="85"/>
        <v>erreur</v>
      </c>
    </row>
    <row r="175" spans="1:28" s="103" customFormat="1" ht="12.75">
      <c r="A175" s="302" t="s">
        <v>442</v>
      </c>
      <c r="B175" s="422">
        <f t="shared" si="86"/>
        <v>134</v>
      </c>
      <c r="C175" s="238"/>
      <c r="D175" s="482" t="s">
        <v>547</v>
      </c>
      <c r="E175" s="477"/>
      <c r="F175" s="567"/>
      <c r="G175" s="567"/>
      <c r="H175" s="567"/>
      <c r="I175" s="567"/>
      <c r="J175" s="567"/>
      <c r="K175" s="567"/>
      <c r="L175" s="180">
        <f t="shared" si="87"/>
        <v>0</v>
      </c>
      <c r="M175" s="284">
        <f t="shared" si="88"/>
      </c>
      <c r="N175" s="284">
        <f t="shared" si="89"/>
      </c>
      <c r="O175" s="284">
        <f t="shared" si="90"/>
      </c>
      <c r="P175" s="284">
        <f t="shared" si="91"/>
      </c>
      <c r="Q175" s="284">
        <f t="shared" si="92"/>
      </c>
      <c r="R175" s="284">
        <f t="shared" si="93"/>
        <v>0</v>
      </c>
      <c r="S175" s="412"/>
      <c r="T175" s="413"/>
      <c r="U175" s="414"/>
      <c r="V175" s="412"/>
      <c r="W175" s="396">
        <f>+R175</f>
        <v>0</v>
      </c>
      <c r="X175" s="181"/>
      <c r="Y175" s="478"/>
      <c r="Z175" s="181">
        <f t="shared" si="84"/>
        <v>0</v>
      </c>
      <c r="AA175" s="654"/>
      <c r="AB175" s="191" t="str">
        <f t="shared" si="85"/>
        <v>erreur</v>
      </c>
    </row>
    <row r="176" spans="1:28" s="103" customFormat="1" ht="38.25">
      <c r="A176" s="302" t="s">
        <v>442</v>
      </c>
      <c r="B176" s="422">
        <f t="shared" si="86"/>
        <v>135</v>
      </c>
      <c r="C176" s="264" t="s">
        <v>659</v>
      </c>
      <c r="D176" s="358"/>
      <c r="E176" s="303"/>
      <c r="F176" s="567"/>
      <c r="G176" s="567"/>
      <c r="H176" s="567"/>
      <c r="I176" s="567"/>
      <c r="J176" s="567"/>
      <c r="K176" s="567"/>
      <c r="L176" s="180">
        <f t="shared" si="87"/>
        <v>0</v>
      </c>
      <c r="M176" s="284">
        <f t="shared" si="88"/>
      </c>
      <c r="N176" s="284">
        <f t="shared" si="89"/>
      </c>
      <c r="O176" s="284">
        <f t="shared" si="90"/>
      </c>
      <c r="P176" s="284">
        <f t="shared" si="91"/>
      </c>
      <c r="Q176" s="284">
        <f t="shared" si="92"/>
      </c>
      <c r="R176" s="284">
        <f t="shared" si="93"/>
        <v>0</v>
      </c>
      <c r="S176" s="412"/>
      <c r="T176" s="413"/>
      <c r="U176" s="414"/>
      <c r="V176" s="312">
        <f>+R176</f>
        <v>0</v>
      </c>
      <c r="W176" s="181"/>
      <c r="X176" s="181"/>
      <c r="Y176" s="478"/>
      <c r="Z176" s="181">
        <f t="shared" si="84"/>
        <v>0</v>
      </c>
      <c r="AA176" s="654"/>
      <c r="AB176" s="191" t="str">
        <f t="shared" si="85"/>
        <v>erreur</v>
      </c>
    </row>
    <row r="177" spans="1:28" s="314" customFormat="1" ht="102.75" thickBot="1">
      <c r="A177" s="445" t="s">
        <v>442</v>
      </c>
      <c r="B177" s="365">
        <f t="shared" si="86"/>
        <v>136</v>
      </c>
      <c r="C177" s="312"/>
      <c r="D177" s="358" t="s">
        <v>29</v>
      </c>
      <c r="E177" s="303" t="s">
        <v>711</v>
      </c>
      <c r="F177" s="567"/>
      <c r="G177" s="567"/>
      <c r="H177" s="567"/>
      <c r="I177" s="567"/>
      <c r="J177" s="567"/>
      <c r="K177" s="567"/>
      <c r="L177" s="180">
        <f t="shared" si="87"/>
        <v>0</v>
      </c>
      <c r="M177" s="284">
        <f t="shared" si="88"/>
      </c>
      <c r="N177" s="284">
        <f t="shared" si="89"/>
      </c>
      <c r="O177" s="284">
        <f t="shared" si="90"/>
      </c>
      <c r="P177" s="284">
        <f t="shared" si="91"/>
      </c>
      <c r="Q177" s="284">
        <f t="shared" si="92"/>
      </c>
      <c r="R177" s="284">
        <f t="shared" si="93"/>
        <v>0</v>
      </c>
      <c r="S177" s="412"/>
      <c r="T177" s="413"/>
      <c r="U177" s="414"/>
      <c r="V177" s="412"/>
      <c r="W177" s="396">
        <f>+R177</f>
        <v>0</v>
      </c>
      <c r="X177" s="181"/>
      <c r="Y177" s="478"/>
      <c r="Z177" s="181">
        <f t="shared" si="84"/>
        <v>0</v>
      </c>
      <c r="AA177" s="654"/>
      <c r="AB177" s="191" t="str">
        <f t="shared" si="85"/>
        <v>erreur</v>
      </c>
    </row>
    <row r="178" spans="1:28" s="485" customFormat="1" ht="25.5">
      <c r="A178" s="302" t="s">
        <v>442</v>
      </c>
      <c r="B178" s="365">
        <f t="shared" si="86"/>
        <v>137</v>
      </c>
      <c r="C178" s="301" t="s">
        <v>660</v>
      </c>
      <c r="D178" s="483"/>
      <c r="E178" s="484"/>
      <c r="F178" s="567"/>
      <c r="G178" s="567"/>
      <c r="H178" s="567"/>
      <c r="I178" s="567"/>
      <c r="J178" s="567"/>
      <c r="K178" s="567"/>
      <c r="L178" s="180">
        <f t="shared" si="87"/>
        <v>0</v>
      </c>
      <c r="M178" s="284">
        <f t="shared" si="88"/>
      </c>
      <c r="N178" s="284">
        <f t="shared" si="89"/>
      </c>
      <c r="O178" s="284">
        <f t="shared" si="90"/>
      </c>
      <c r="P178" s="284">
        <f t="shared" si="91"/>
      </c>
      <c r="Q178" s="284">
        <f t="shared" si="92"/>
      </c>
      <c r="R178" s="284">
        <f t="shared" si="93"/>
        <v>0</v>
      </c>
      <c r="S178" s="412"/>
      <c r="T178" s="413"/>
      <c r="U178" s="414"/>
      <c r="V178" s="312">
        <f>+R178</f>
        <v>0</v>
      </c>
      <c r="W178" s="181"/>
      <c r="X178" s="181"/>
      <c r="Y178" s="478"/>
      <c r="Z178" s="181">
        <f t="shared" si="84"/>
        <v>0</v>
      </c>
      <c r="AA178" s="654"/>
      <c r="AB178" s="191" t="str">
        <f t="shared" si="85"/>
        <v>erreur</v>
      </c>
    </row>
    <row r="179" spans="1:28" s="103" customFormat="1" ht="25.5">
      <c r="A179" s="302" t="s">
        <v>442</v>
      </c>
      <c r="B179" s="422">
        <f t="shared" si="86"/>
        <v>138</v>
      </c>
      <c r="C179" s="270"/>
      <c r="D179" s="358" t="s">
        <v>716</v>
      </c>
      <c r="E179" s="486"/>
      <c r="F179" s="567"/>
      <c r="G179" s="567"/>
      <c r="H179" s="567"/>
      <c r="I179" s="567"/>
      <c r="J179" s="567"/>
      <c r="K179" s="567"/>
      <c r="L179" s="180">
        <f t="shared" si="87"/>
        <v>0</v>
      </c>
      <c r="M179" s="284">
        <f t="shared" si="88"/>
      </c>
      <c r="N179" s="284">
        <f t="shared" si="89"/>
      </c>
      <c r="O179" s="284">
        <f t="shared" si="90"/>
      </c>
      <c r="P179" s="284">
        <f t="shared" si="91"/>
      </c>
      <c r="Q179" s="284">
        <f t="shared" si="92"/>
      </c>
      <c r="R179" s="284">
        <f t="shared" si="93"/>
        <v>0</v>
      </c>
      <c r="S179" s="412"/>
      <c r="T179" s="413"/>
      <c r="U179" s="414"/>
      <c r="V179" s="412"/>
      <c r="W179" s="396">
        <f>+R179</f>
        <v>0</v>
      </c>
      <c r="X179" s="181"/>
      <c r="Y179" s="478"/>
      <c r="Z179" s="181">
        <f t="shared" si="84"/>
        <v>0</v>
      </c>
      <c r="AA179" s="654"/>
      <c r="AB179" s="191" t="str">
        <f t="shared" si="85"/>
        <v>erreur</v>
      </c>
    </row>
    <row r="180" spans="1:28" s="103" customFormat="1" ht="25.5">
      <c r="A180" s="302" t="s">
        <v>442</v>
      </c>
      <c r="B180" s="422">
        <f t="shared" si="86"/>
        <v>139</v>
      </c>
      <c r="C180" s="264"/>
      <c r="D180" s="482" t="s">
        <v>30</v>
      </c>
      <c r="E180" s="267"/>
      <c r="F180" s="567"/>
      <c r="G180" s="567"/>
      <c r="H180" s="567"/>
      <c r="I180" s="567"/>
      <c r="J180" s="567"/>
      <c r="K180" s="567"/>
      <c r="L180" s="180">
        <f t="shared" si="87"/>
        <v>0</v>
      </c>
      <c r="M180" s="284">
        <f t="shared" si="88"/>
      </c>
      <c r="N180" s="284">
        <f t="shared" si="89"/>
      </c>
      <c r="O180" s="284">
        <f t="shared" si="90"/>
      </c>
      <c r="P180" s="284">
        <f t="shared" si="91"/>
      </c>
      <c r="Q180" s="284">
        <f t="shared" si="92"/>
      </c>
      <c r="R180" s="284">
        <f t="shared" si="93"/>
        <v>0</v>
      </c>
      <c r="S180" s="412"/>
      <c r="T180" s="413"/>
      <c r="U180" s="414"/>
      <c r="V180" s="412"/>
      <c r="W180" s="396">
        <f>+R180</f>
        <v>0</v>
      </c>
      <c r="X180" s="181"/>
      <c r="Y180" s="478"/>
      <c r="Z180" s="181">
        <f t="shared" si="84"/>
        <v>0</v>
      </c>
      <c r="AA180" s="654"/>
      <c r="AB180" s="191" t="str">
        <f t="shared" si="85"/>
        <v>erreur</v>
      </c>
    </row>
    <row r="181" spans="1:28" s="103" customFormat="1" ht="12.75">
      <c r="A181" s="302" t="s">
        <v>442</v>
      </c>
      <c r="B181" s="422">
        <f>+B180+1</f>
        <v>140</v>
      </c>
      <c r="C181" s="264"/>
      <c r="D181" s="358" t="s">
        <v>31</v>
      </c>
      <c r="E181" s="267"/>
      <c r="F181" s="567"/>
      <c r="G181" s="567"/>
      <c r="H181" s="567"/>
      <c r="I181" s="567"/>
      <c r="J181" s="567"/>
      <c r="K181" s="567"/>
      <c r="L181" s="180">
        <f t="shared" si="87"/>
        <v>0</v>
      </c>
      <c r="M181" s="284">
        <f t="shared" si="88"/>
      </c>
      <c r="N181" s="284">
        <f t="shared" si="89"/>
      </c>
      <c r="O181" s="284">
        <f t="shared" si="90"/>
      </c>
      <c r="P181" s="284">
        <f t="shared" si="91"/>
      </c>
      <c r="Q181" s="284">
        <f t="shared" si="92"/>
      </c>
      <c r="R181" s="284">
        <f t="shared" si="93"/>
        <v>0</v>
      </c>
      <c r="S181" s="412"/>
      <c r="T181" s="413"/>
      <c r="U181" s="414"/>
      <c r="V181" s="412"/>
      <c r="W181" s="396">
        <f>+R181</f>
        <v>0</v>
      </c>
      <c r="X181" s="181"/>
      <c r="Y181" s="478"/>
      <c r="Z181" s="181">
        <f t="shared" si="84"/>
        <v>0</v>
      </c>
      <c r="AA181" s="654"/>
      <c r="AB181" s="191" t="str">
        <f t="shared" si="85"/>
        <v>erreur</v>
      </c>
    </row>
    <row r="182" spans="1:28" s="314" customFormat="1" ht="25.5">
      <c r="A182" s="308" t="s">
        <v>442</v>
      </c>
      <c r="B182" s="365">
        <f>+B181+1</f>
        <v>141</v>
      </c>
      <c r="C182" s="301" t="s">
        <v>669</v>
      </c>
      <c r="D182" s="366"/>
      <c r="E182" s="487"/>
      <c r="F182" s="567"/>
      <c r="G182" s="567"/>
      <c r="H182" s="567"/>
      <c r="I182" s="567"/>
      <c r="J182" s="567"/>
      <c r="K182" s="567"/>
      <c r="L182" s="180">
        <f t="shared" si="87"/>
        <v>0</v>
      </c>
      <c r="M182" s="284">
        <f t="shared" si="88"/>
      </c>
      <c r="N182" s="284">
        <f t="shared" si="89"/>
      </c>
      <c r="O182" s="284">
        <f t="shared" si="90"/>
      </c>
      <c r="P182" s="284">
        <f t="shared" si="91"/>
      </c>
      <c r="Q182" s="284">
        <f t="shared" si="92"/>
      </c>
      <c r="R182" s="284">
        <f t="shared" si="93"/>
        <v>0</v>
      </c>
      <c r="S182" s="412"/>
      <c r="T182" s="413"/>
      <c r="U182" s="414"/>
      <c r="V182" s="312">
        <f>+R182</f>
        <v>0</v>
      </c>
      <c r="W182" s="181"/>
      <c r="X182" s="181"/>
      <c r="Y182" s="478"/>
      <c r="Z182" s="181">
        <f t="shared" si="84"/>
        <v>0</v>
      </c>
      <c r="AA182" s="654"/>
      <c r="AB182" s="191" t="str">
        <f t="shared" si="85"/>
        <v>erreur</v>
      </c>
    </row>
    <row r="183" spans="1:28" s="314" customFormat="1" ht="25.5">
      <c r="A183" s="308" t="s">
        <v>442</v>
      </c>
      <c r="B183" s="365">
        <f>B182+1</f>
        <v>142</v>
      </c>
      <c r="C183" s="301"/>
      <c r="D183" s="366" t="s">
        <v>424</v>
      </c>
      <c r="E183" s="283" t="s">
        <v>32</v>
      </c>
      <c r="F183" s="567"/>
      <c r="G183" s="567"/>
      <c r="H183" s="567"/>
      <c r="I183" s="567"/>
      <c r="J183" s="567"/>
      <c r="K183" s="567"/>
      <c r="L183" s="180">
        <f t="shared" si="87"/>
        <v>0</v>
      </c>
      <c r="M183" s="284">
        <f t="shared" si="88"/>
      </c>
      <c r="N183" s="284">
        <f t="shared" si="89"/>
      </c>
      <c r="O183" s="284">
        <f t="shared" si="90"/>
      </c>
      <c r="P183" s="284">
        <f t="shared" si="91"/>
      </c>
      <c r="Q183" s="284">
        <f t="shared" si="92"/>
      </c>
      <c r="R183" s="284">
        <f t="shared" si="93"/>
        <v>0</v>
      </c>
      <c r="S183" s="412"/>
      <c r="T183" s="413"/>
      <c r="U183" s="414"/>
      <c r="V183" s="412"/>
      <c r="W183" s="396">
        <f>+R183</f>
        <v>0</v>
      </c>
      <c r="X183" s="181"/>
      <c r="Y183" s="478"/>
      <c r="Z183" s="181">
        <f t="shared" si="84"/>
        <v>0</v>
      </c>
      <c r="AA183" s="654"/>
      <c r="AB183" s="191" t="str">
        <f t="shared" si="85"/>
        <v>erreur</v>
      </c>
    </row>
    <row r="184" spans="1:28" s="314" customFormat="1" ht="25.5">
      <c r="A184" s="308" t="s">
        <v>442</v>
      </c>
      <c r="B184" s="365">
        <f>B183+1</f>
        <v>143</v>
      </c>
      <c r="C184" s="301" t="s">
        <v>615</v>
      </c>
      <c r="D184" s="366"/>
      <c r="E184" s="670" t="s">
        <v>34</v>
      </c>
      <c r="F184" s="567"/>
      <c r="G184" s="567"/>
      <c r="H184" s="567"/>
      <c r="I184" s="567"/>
      <c r="J184" s="567"/>
      <c r="K184" s="567"/>
      <c r="L184" s="180">
        <f t="shared" si="87"/>
        <v>0</v>
      </c>
      <c r="M184" s="284">
        <f t="shared" si="88"/>
      </c>
      <c r="N184" s="284">
        <f t="shared" si="89"/>
      </c>
      <c r="O184" s="284">
        <f t="shared" si="90"/>
      </c>
      <c r="P184" s="284">
        <f t="shared" si="91"/>
      </c>
      <c r="Q184" s="284">
        <f t="shared" si="92"/>
      </c>
      <c r="R184" s="284">
        <f t="shared" si="93"/>
        <v>0</v>
      </c>
      <c r="S184" s="412"/>
      <c r="T184" s="413"/>
      <c r="U184" s="414"/>
      <c r="V184" s="312">
        <f>+R184</f>
        <v>0</v>
      </c>
      <c r="W184" s="181"/>
      <c r="X184" s="181"/>
      <c r="Y184" s="478"/>
      <c r="Z184" s="181">
        <f t="shared" si="84"/>
        <v>0</v>
      </c>
      <c r="AA184" s="654"/>
      <c r="AB184" s="191" t="str">
        <f t="shared" si="85"/>
        <v>erreur</v>
      </c>
    </row>
    <row r="185" spans="1:28" s="314" customFormat="1" ht="26.25" thickBot="1">
      <c r="A185" s="445" t="s">
        <v>442</v>
      </c>
      <c r="B185" s="446">
        <f>B184+1</f>
        <v>144</v>
      </c>
      <c r="C185" s="317"/>
      <c r="D185" s="447" t="s">
        <v>43</v>
      </c>
      <c r="E185" s="672" t="s">
        <v>33</v>
      </c>
      <c r="F185" s="567"/>
      <c r="G185" s="567"/>
      <c r="H185" s="567"/>
      <c r="I185" s="567"/>
      <c r="J185" s="567"/>
      <c r="K185" s="567"/>
      <c r="L185" s="180">
        <f t="shared" si="87"/>
        <v>0</v>
      </c>
      <c r="M185" s="284">
        <f t="shared" si="88"/>
      </c>
      <c r="N185" s="284">
        <f t="shared" si="89"/>
      </c>
      <c r="O185" s="284">
        <f t="shared" si="90"/>
      </c>
      <c r="P185" s="284">
        <f t="shared" si="91"/>
      </c>
      <c r="Q185" s="284">
        <f t="shared" si="92"/>
      </c>
      <c r="R185" s="284">
        <f t="shared" si="93"/>
        <v>0</v>
      </c>
      <c r="S185" s="290">
        <f>SUM(R172:R185)</f>
        <v>0</v>
      </c>
      <c r="T185" s="291">
        <f>IF(U185=0,"NC",+S185/U185)</f>
        <v>0</v>
      </c>
      <c r="U185" s="271">
        <f>COUNT(R172:R185)</f>
        <v>14</v>
      </c>
      <c r="V185" s="412"/>
      <c r="W185" s="396">
        <f>+R185</f>
        <v>0</v>
      </c>
      <c r="X185" s="181"/>
      <c r="Y185" s="478"/>
      <c r="Z185" s="181">
        <f t="shared" si="84"/>
        <v>0</v>
      </c>
      <c r="AA185" s="654"/>
      <c r="AB185" s="191" t="str">
        <f t="shared" si="85"/>
        <v>erreur</v>
      </c>
    </row>
    <row r="186" spans="1:28" s="261" customFormat="1" ht="13.5" thickBot="1">
      <c r="A186" s="701" t="s">
        <v>428</v>
      </c>
      <c r="B186" s="702"/>
      <c r="C186" s="259" t="s">
        <v>406</v>
      </c>
      <c r="D186" s="260"/>
      <c r="E186" s="197"/>
      <c r="F186" s="197"/>
      <c r="G186" s="197"/>
      <c r="H186" s="197"/>
      <c r="I186" s="197"/>
      <c r="J186" s="197"/>
      <c r="K186" s="197"/>
      <c r="L186" s="197"/>
      <c r="M186" s="197"/>
      <c r="N186" s="197"/>
      <c r="O186" s="197"/>
      <c r="P186" s="197"/>
      <c r="Q186" s="197"/>
      <c r="R186" s="106"/>
      <c r="S186" s="182"/>
      <c r="T186" s="183"/>
      <c r="U186" s="230"/>
      <c r="V186" s="231">
        <f>SUM(V187:V194)</f>
        <v>0</v>
      </c>
      <c r="W186" s="231">
        <f>SUM(W187:W194)</f>
        <v>0</v>
      </c>
      <c r="X186" s="106">
        <f>IF(V186=0,"",V186/X187)</f>
      </c>
      <c r="Y186" s="106">
        <f>IF(W186=0,"",W186/Y187)</f>
      </c>
      <c r="Z186" s="106"/>
      <c r="AA186" s="653"/>
      <c r="AB186" s="188"/>
    </row>
    <row r="187" spans="1:28" s="328" customFormat="1" ht="102">
      <c r="A187" s="407" t="s">
        <v>442</v>
      </c>
      <c r="B187" s="448">
        <f>B185+1</f>
        <v>145</v>
      </c>
      <c r="C187" s="449" t="s">
        <v>616</v>
      </c>
      <c r="D187" s="488"/>
      <c r="E187" s="489" t="s">
        <v>684</v>
      </c>
      <c r="F187" s="567"/>
      <c r="G187" s="567"/>
      <c r="H187" s="567"/>
      <c r="I187" s="567"/>
      <c r="J187" s="567"/>
      <c r="K187" s="567"/>
      <c r="L187" s="180">
        <f>COUNTA(F187:K187)</f>
        <v>0</v>
      </c>
      <c r="M187" s="284">
        <f aca="true" t="shared" si="94" ref="M187:M194">IF(F187="","",100)</f>
      </c>
      <c r="N187" s="284">
        <f aca="true" t="shared" si="95" ref="N187:N194">IF(G187="","",75)</f>
      </c>
      <c r="O187" s="284">
        <f aca="true" t="shared" si="96" ref="O187:O194">IF(H187="","",50)</f>
      </c>
      <c r="P187" s="284">
        <f aca="true" t="shared" si="97" ref="P187:P194">IF(I187="","",25)</f>
      </c>
      <c r="Q187" s="284">
        <f aca="true" t="shared" si="98" ref="Q187:Q194">IF(J187="","",0)</f>
      </c>
      <c r="R187" s="284">
        <f aca="true" t="shared" si="99" ref="R187:R194">IF(K187="",SUM(M187:Q187),"")</f>
        <v>0</v>
      </c>
      <c r="S187" s="412"/>
      <c r="T187" s="413"/>
      <c r="U187" s="414"/>
      <c r="V187" s="312">
        <f>+R187</f>
        <v>0</v>
      </c>
      <c r="W187" s="181"/>
      <c r="X187" s="271">
        <f>COUNT(V187:V194)</f>
        <v>3</v>
      </c>
      <c r="Y187" s="271">
        <f>COUNT(W187:W194)</f>
        <v>5</v>
      </c>
      <c r="Z187" s="181">
        <f>+COUNTA(F187:K187)</f>
        <v>0</v>
      </c>
      <c r="AA187" s="654"/>
      <c r="AB187" s="191" t="str">
        <f>IF(Z187=1,"","erreur")</f>
        <v>erreur</v>
      </c>
    </row>
    <row r="188" spans="1:28" s="328" customFormat="1" ht="51">
      <c r="A188" s="308" t="s">
        <v>442</v>
      </c>
      <c r="B188" s="330">
        <f aca="true" t="shared" si="100" ref="B188:B194">B187+1</f>
        <v>146</v>
      </c>
      <c r="C188" s="301"/>
      <c r="D188" s="366" t="s">
        <v>563</v>
      </c>
      <c r="E188" s="265" t="s">
        <v>274</v>
      </c>
      <c r="F188" s="567"/>
      <c r="G188" s="567"/>
      <c r="H188" s="567"/>
      <c r="I188" s="567"/>
      <c r="J188" s="567"/>
      <c r="K188" s="567"/>
      <c r="L188" s="180">
        <f aca="true" t="shared" si="101" ref="L188:L193">COUNTA(F188:K188)</f>
        <v>0</v>
      </c>
      <c r="M188" s="284">
        <f t="shared" si="94"/>
      </c>
      <c r="N188" s="284">
        <f t="shared" si="95"/>
      </c>
      <c r="O188" s="284">
        <f t="shared" si="96"/>
      </c>
      <c r="P188" s="284">
        <f t="shared" si="97"/>
      </c>
      <c r="Q188" s="284">
        <f t="shared" si="98"/>
      </c>
      <c r="R188" s="284">
        <f t="shared" si="99"/>
        <v>0</v>
      </c>
      <c r="S188" s="412"/>
      <c r="T188" s="413"/>
      <c r="U188" s="414"/>
      <c r="V188" s="412"/>
      <c r="W188" s="396">
        <f aca="true" t="shared" si="102" ref="W188:W193">+R188</f>
        <v>0</v>
      </c>
      <c r="X188" s="181"/>
      <c r="Y188" s="478"/>
      <c r="Z188" s="181">
        <f>+COUNTA(F188:K188)</f>
        <v>0</v>
      </c>
      <c r="AA188" s="654"/>
      <c r="AB188" s="191" t="str">
        <f>IF(Z188=1,"","erreur")</f>
        <v>erreur</v>
      </c>
    </row>
    <row r="189" spans="1:28" s="328" customFormat="1" ht="25.5">
      <c r="A189" s="308" t="s">
        <v>442</v>
      </c>
      <c r="B189" s="330">
        <f t="shared" si="100"/>
        <v>147</v>
      </c>
      <c r="C189" s="490"/>
      <c r="D189" s="366" t="s">
        <v>727</v>
      </c>
      <c r="E189" s="491"/>
      <c r="F189" s="567"/>
      <c r="G189" s="567"/>
      <c r="H189" s="567"/>
      <c r="I189" s="567"/>
      <c r="J189" s="567"/>
      <c r="K189" s="567"/>
      <c r="L189" s="180">
        <f t="shared" si="101"/>
        <v>0</v>
      </c>
      <c r="M189" s="284">
        <f t="shared" si="94"/>
      </c>
      <c r="N189" s="284">
        <f t="shared" si="95"/>
      </c>
      <c r="O189" s="284">
        <f t="shared" si="96"/>
      </c>
      <c r="P189" s="284">
        <f t="shared" si="97"/>
      </c>
      <c r="Q189" s="284">
        <f t="shared" si="98"/>
      </c>
      <c r="R189" s="284">
        <f t="shared" si="99"/>
        <v>0</v>
      </c>
      <c r="S189" s="412"/>
      <c r="T189" s="413"/>
      <c r="U189" s="414"/>
      <c r="V189" s="412"/>
      <c r="W189" s="396">
        <f t="shared" si="102"/>
        <v>0</v>
      </c>
      <c r="X189" s="181"/>
      <c r="Y189" s="478"/>
      <c r="Z189" s="181">
        <f>+COUNTA(F189:K189)</f>
        <v>0</v>
      </c>
      <c r="AA189" s="654"/>
      <c r="AB189" s="191" t="str">
        <f>IF(Z189=1,"","erreur")</f>
        <v>erreur</v>
      </c>
    </row>
    <row r="190" spans="1:28" s="328" customFormat="1" ht="25.5">
      <c r="A190" s="308" t="s">
        <v>442</v>
      </c>
      <c r="B190" s="330">
        <f t="shared" si="100"/>
        <v>148</v>
      </c>
      <c r="C190" s="490"/>
      <c r="D190" s="366" t="s">
        <v>685</v>
      </c>
      <c r="E190" s="491"/>
      <c r="F190" s="567"/>
      <c r="G190" s="567"/>
      <c r="H190" s="567"/>
      <c r="I190" s="567"/>
      <c r="J190" s="567"/>
      <c r="K190" s="567"/>
      <c r="L190" s="180">
        <f t="shared" si="101"/>
        <v>0</v>
      </c>
      <c r="M190" s="284">
        <f t="shared" si="94"/>
      </c>
      <c r="N190" s="284">
        <f t="shared" si="95"/>
      </c>
      <c r="O190" s="284">
        <f t="shared" si="96"/>
      </c>
      <c r="P190" s="284">
        <f t="shared" si="97"/>
      </c>
      <c r="Q190" s="284">
        <f t="shared" si="98"/>
      </c>
      <c r="R190" s="284">
        <f t="shared" si="99"/>
        <v>0</v>
      </c>
      <c r="S190" s="412"/>
      <c r="T190" s="413"/>
      <c r="U190" s="368"/>
      <c r="V190" s="326"/>
      <c r="W190" s="396">
        <f t="shared" si="102"/>
        <v>0</v>
      </c>
      <c r="X190" s="326"/>
      <c r="Y190" s="369"/>
      <c r="Z190" s="169">
        <f>COUNTA(F190:K190)</f>
        <v>0</v>
      </c>
      <c r="AA190" s="622"/>
      <c r="AB190" s="191" t="str">
        <f>IF(Z190=1,"","erreur")</f>
        <v>erreur</v>
      </c>
    </row>
    <row r="191" spans="1:28" s="328" customFormat="1" ht="25.5">
      <c r="A191" s="308" t="s">
        <v>442</v>
      </c>
      <c r="B191" s="330">
        <f t="shared" si="100"/>
        <v>149</v>
      </c>
      <c r="C191" s="301" t="s">
        <v>617</v>
      </c>
      <c r="D191" s="396"/>
      <c r="E191" s="265" t="s">
        <v>144</v>
      </c>
      <c r="F191" s="567"/>
      <c r="G191" s="567"/>
      <c r="H191" s="567"/>
      <c r="I191" s="567"/>
      <c r="J191" s="567"/>
      <c r="K191" s="567"/>
      <c r="L191" s="180">
        <f t="shared" si="101"/>
        <v>0</v>
      </c>
      <c r="M191" s="284">
        <f t="shared" si="94"/>
      </c>
      <c r="N191" s="284">
        <f t="shared" si="95"/>
      </c>
      <c r="O191" s="284">
        <f t="shared" si="96"/>
      </c>
      <c r="P191" s="284">
        <f t="shared" si="97"/>
      </c>
      <c r="Q191" s="284">
        <f t="shared" si="98"/>
      </c>
      <c r="R191" s="284">
        <f t="shared" si="99"/>
        <v>0</v>
      </c>
      <c r="S191" s="412"/>
      <c r="T191" s="413"/>
      <c r="U191" s="368"/>
      <c r="V191" s="312">
        <f>+R191</f>
        <v>0</v>
      </c>
      <c r="W191" s="326"/>
      <c r="X191" s="326"/>
      <c r="Y191" s="369"/>
      <c r="Z191" s="170">
        <f>COUNTA(F191:K191)</f>
        <v>0</v>
      </c>
      <c r="AA191" s="622"/>
      <c r="AB191" s="191" t="str">
        <f>IF(Z191=1,"","erreur")</f>
        <v>erreur</v>
      </c>
    </row>
    <row r="192" spans="1:28" s="328" customFormat="1" ht="12.75">
      <c r="A192" s="308" t="s">
        <v>442</v>
      </c>
      <c r="B192" s="330">
        <f t="shared" si="100"/>
        <v>150</v>
      </c>
      <c r="C192" s="301"/>
      <c r="D192" s="426" t="s">
        <v>35</v>
      </c>
      <c r="E192" s="611"/>
      <c r="F192" s="567"/>
      <c r="G192" s="567"/>
      <c r="H192" s="567"/>
      <c r="I192" s="567"/>
      <c r="J192" s="567"/>
      <c r="K192" s="567"/>
      <c r="L192" s="180">
        <f t="shared" si="101"/>
        <v>0</v>
      </c>
      <c r="M192" s="284">
        <f t="shared" si="94"/>
      </c>
      <c r="N192" s="284">
        <f t="shared" si="95"/>
      </c>
      <c r="O192" s="284">
        <f t="shared" si="96"/>
      </c>
      <c r="P192" s="284">
        <f t="shared" si="97"/>
      </c>
      <c r="Q192" s="284">
        <f t="shared" si="98"/>
      </c>
      <c r="R192" s="284">
        <f t="shared" si="99"/>
        <v>0</v>
      </c>
      <c r="S192" s="412"/>
      <c r="T192" s="413"/>
      <c r="U192" s="368"/>
      <c r="V192" s="326"/>
      <c r="W192" s="396">
        <f t="shared" si="102"/>
        <v>0</v>
      </c>
      <c r="X192" s="326"/>
      <c r="Y192" s="369"/>
      <c r="Z192" s="170"/>
      <c r="AA192" s="622"/>
      <c r="AB192" s="193"/>
    </row>
    <row r="193" spans="1:28" s="258" customFormat="1" ht="12.75">
      <c r="A193" s="308" t="s">
        <v>442</v>
      </c>
      <c r="B193" s="330">
        <f t="shared" si="100"/>
        <v>151</v>
      </c>
      <c r="C193" s="264"/>
      <c r="D193" s="358" t="s">
        <v>396</v>
      </c>
      <c r="E193" s="267"/>
      <c r="F193" s="567"/>
      <c r="G193" s="567"/>
      <c r="H193" s="567"/>
      <c r="I193" s="567"/>
      <c r="J193" s="567"/>
      <c r="K193" s="567"/>
      <c r="L193" s="180">
        <f t="shared" si="101"/>
        <v>0</v>
      </c>
      <c r="M193" s="284">
        <f t="shared" si="94"/>
      </c>
      <c r="N193" s="284">
        <f t="shared" si="95"/>
      </c>
      <c r="O193" s="284">
        <f t="shared" si="96"/>
      </c>
      <c r="P193" s="284">
        <f t="shared" si="97"/>
      </c>
      <c r="Q193" s="284">
        <f t="shared" si="98"/>
      </c>
      <c r="R193" s="284">
        <f t="shared" si="99"/>
        <v>0</v>
      </c>
      <c r="S193" s="412"/>
      <c r="T193" s="413"/>
      <c r="U193" s="355"/>
      <c r="V193" s="269"/>
      <c r="W193" s="396">
        <f t="shared" si="102"/>
        <v>0</v>
      </c>
      <c r="X193" s="269"/>
      <c r="Y193" s="360"/>
      <c r="Z193" s="171">
        <f>COUNTA(F193:K193)</f>
        <v>0</v>
      </c>
      <c r="AA193" s="617"/>
      <c r="AB193" s="189" t="str">
        <f>IF(Z193=1,"","erreur")</f>
        <v>erreur</v>
      </c>
    </row>
    <row r="194" spans="1:28" s="328" customFormat="1" ht="64.5" thickBot="1">
      <c r="A194" s="492" t="s">
        <v>442</v>
      </c>
      <c r="B194" s="371">
        <f t="shared" si="100"/>
        <v>152</v>
      </c>
      <c r="C194" s="301" t="s">
        <v>724</v>
      </c>
      <c r="D194" s="366"/>
      <c r="E194" s="265" t="s">
        <v>712</v>
      </c>
      <c r="F194" s="567"/>
      <c r="G194" s="567"/>
      <c r="H194" s="567"/>
      <c r="I194" s="567"/>
      <c r="J194" s="567"/>
      <c r="K194" s="567"/>
      <c r="L194" s="180">
        <f>COUNTA(F194:K194)</f>
        <v>0</v>
      </c>
      <c r="M194" s="284">
        <f t="shared" si="94"/>
      </c>
      <c r="N194" s="284">
        <f t="shared" si="95"/>
      </c>
      <c r="O194" s="284">
        <f t="shared" si="96"/>
      </c>
      <c r="P194" s="284">
        <f t="shared" si="97"/>
      </c>
      <c r="Q194" s="284">
        <f t="shared" si="98"/>
      </c>
      <c r="R194" s="284">
        <f t="shared" si="99"/>
        <v>0</v>
      </c>
      <c r="S194" s="290">
        <f>SUM(R187:R194)</f>
        <v>0</v>
      </c>
      <c r="T194" s="291">
        <f>+S194/U194</f>
        <v>0</v>
      </c>
      <c r="U194" s="271">
        <f>COUNT(R187:R194)</f>
        <v>8</v>
      </c>
      <c r="V194" s="312">
        <f>+R194</f>
        <v>0</v>
      </c>
      <c r="W194" s="181"/>
      <c r="X194" s="181"/>
      <c r="Y194" s="478"/>
      <c r="Z194" s="181">
        <f>+COUNTA(F194:K194)</f>
        <v>0</v>
      </c>
      <c r="AA194" s="654"/>
      <c r="AB194" s="191" t="str">
        <f>IF(Z194=1,"","erreur")</f>
        <v>erreur</v>
      </c>
    </row>
    <row r="195" spans="1:28" s="261" customFormat="1" ht="13.5" thickBot="1">
      <c r="A195" s="701" t="s">
        <v>428</v>
      </c>
      <c r="B195" s="702"/>
      <c r="C195" s="612" t="s">
        <v>564</v>
      </c>
      <c r="D195" s="613"/>
      <c r="E195" s="197"/>
      <c r="F195" s="197"/>
      <c r="G195" s="197"/>
      <c r="H195" s="197"/>
      <c r="I195" s="197"/>
      <c r="J195" s="197"/>
      <c r="K195" s="197"/>
      <c r="L195" s="197"/>
      <c r="M195" s="197"/>
      <c r="N195" s="197"/>
      <c r="O195" s="197"/>
      <c r="P195" s="197"/>
      <c r="Q195" s="197"/>
      <c r="R195" s="106"/>
      <c r="S195" s="182"/>
      <c r="T195" s="183"/>
      <c r="U195" s="230"/>
      <c r="V195" s="231">
        <f>SUM(V196:V201)</f>
        <v>0</v>
      </c>
      <c r="W195" s="231">
        <f>SUM(W196:W201)</f>
        <v>0</v>
      </c>
      <c r="X195" s="106">
        <f>IF(V195=0,"",V195/X196)</f>
      </c>
      <c r="Y195" s="106">
        <f>IF(W195=0,"",W195/Y196)</f>
      </c>
      <c r="Z195" s="106"/>
      <c r="AA195" s="653"/>
      <c r="AB195" s="188"/>
    </row>
    <row r="196" spans="1:28" s="314" customFormat="1" ht="63.75">
      <c r="A196" s="407" t="s">
        <v>442</v>
      </c>
      <c r="B196" s="408">
        <f>B194+1</f>
        <v>153</v>
      </c>
      <c r="C196" s="493" t="s">
        <v>661</v>
      </c>
      <c r="D196" s="494"/>
      <c r="E196" s="495" t="s">
        <v>145</v>
      </c>
      <c r="F196" s="567"/>
      <c r="G196" s="567"/>
      <c r="H196" s="567"/>
      <c r="I196" s="567"/>
      <c r="J196" s="567"/>
      <c r="K196" s="567"/>
      <c r="L196" s="180">
        <f aca="true" t="shared" si="103" ref="L196:L201">COUNTA(F196:K196)</f>
        <v>0</v>
      </c>
      <c r="M196" s="284">
        <f aca="true" t="shared" si="104" ref="M196:M201">IF(F196="","",100)</f>
      </c>
      <c r="N196" s="284">
        <f aca="true" t="shared" si="105" ref="N196:N201">IF(G196="","",75)</f>
      </c>
      <c r="O196" s="284">
        <f aca="true" t="shared" si="106" ref="O196:O201">IF(H196="","",50)</f>
      </c>
      <c r="P196" s="284">
        <f aca="true" t="shared" si="107" ref="P196:P201">IF(I196="","",25)</f>
      </c>
      <c r="Q196" s="284">
        <f aca="true" t="shared" si="108" ref="Q196:Q201">IF(J196="","",0)</f>
      </c>
      <c r="R196" s="284">
        <f aca="true" t="shared" si="109" ref="R196:R201">IF(K196="",SUM(M196:Q196),"")</f>
        <v>0</v>
      </c>
      <c r="S196" s="412"/>
      <c r="T196" s="413"/>
      <c r="U196" s="414"/>
      <c r="V196" s="312">
        <f>+R196</f>
        <v>0</v>
      </c>
      <c r="W196" s="181"/>
      <c r="X196" s="271">
        <f>COUNT(V196:V201)</f>
        <v>4</v>
      </c>
      <c r="Y196" s="271">
        <f>COUNT(W196:W201)</f>
        <v>2</v>
      </c>
      <c r="Z196" s="181">
        <f aca="true" t="shared" si="110" ref="Z196:Z201">+COUNTA(F196:K196)</f>
        <v>0</v>
      </c>
      <c r="AA196" s="654"/>
      <c r="AB196" s="191" t="str">
        <f aca="true" t="shared" si="111" ref="AB196:AB201">IF(Z196=1,"","erreur")</f>
        <v>erreur</v>
      </c>
    </row>
    <row r="197" spans="1:28" s="314" customFormat="1" ht="127.5">
      <c r="A197" s="308" t="s">
        <v>442</v>
      </c>
      <c r="B197" s="365">
        <f>B196+1</f>
        <v>154</v>
      </c>
      <c r="C197" s="496"/>
      <c r="D197" s="427" t="s">
        <v>277</v>
      </c>
      <c r="E197" s="497" t="s">
        <v>146</v>
      </c>
      <c r="F197" s="567"/>
      <c r="G197" s="567"/>
      <c r="H197" s="567"/>
      <c r="I197" s="567"/>
      <c r="J197" s="567"/>
      <c r="K197" s="567"/>
      <c r="L197" s="180">
        <f t="shared" si="103"/>
        <v>0</v>
      </c>
      <c r="M197" s="284">
        <f t="shared" si="104"/>
      </c>
      <c r="N197" s="284">
        <f t="shared" si="105"/>
      </c>
      <c r="O197" s="284">
        <f t="shared" si="106"/>
      </c>
      <c r="P197" s="284">
        <f t="shared" si="107"/>
      </c>
      <c r="Q197" s="284">
        <f t="shared" si="108"/>
      </c>
      <c r="R197" s="284">
        <f t="shared" si="109"/>
        <v>0</v>
      </c>
      <c r="S197" s="412"/>
      <c r="T197" s="413"/>
      <c r="U197" s="368"/>
      <c r="V197" s="309"/>
      <c r="W197" s="396">
        <f>+R197</f>
        <v>0</v>
      </c>
      <c r="X197" s="309"/>
      <c r="Y197" s="369"/>
      <c r="Z197" s="181">
        <f t="shared" si="110"/>
        <v>0</v>
      </c>
      <c r="AA197" s="620"/>
      <c r="AB197" s="191" t="str">
        <f t="shared" si="111"/>
        <v>erreur</v>
      </c>
    </row>
    <row r="198" spans="1:28" s="314" customFormat="1" ht="38.25">
      <c r="A198" s="308" t="s">
        <v>442</v>
      </c>
      <c r="B198" s="365">
        <f>B197+1</f>
        <v>155</v>
      </c>
      <c r="C198" s="498" t="s">
        <v>662</v>
      </c>
      <c r="D198" s="425"/>
      <c r="E198" s="499" t="s">
        <v>565</v>
      </c>
      <c r="F198" s="567"/>
      <c r="G198" s="567"/>
      <c r="H198" s="567"/>
      <c r="I198" s="567"/>
      <c r="J198" s="567"/>
      <c r="K198" s="567"/>
      <c r="L198" s="180">
        <f t="shared" si="103"/>
        <v>0</v>
      </c>
      <c r="M198" s="284">
        <f t="shared" si="104"/>
      </c>
      <c r="N198" s="284">
        <f t="shared" si="105"/>
      </c>
      <c r="O198" s="284">
        <f t="shared" si="106"/>
      </c>
      <c r="P198" s="284">
        <f t="shared" si="107"/>
      </c>
      <c r="Q198" s="284">
        <f t="shared" si="108"/>
      </c>
      <c r="R198" s="284">
        <f t="shared" si="109"/>
        <v>0</v>
      </c>
      <c r="S198" s="412"/>
      <c r="T198" s="413"/>
      <c r="U198" s="368"/>
      <c r="V198" s="312">
        <f>+R198</f>
        <v>0</v>
      </c>
      <c r="W198" s="309"/>
      <c r="X198" s="309"/>
      <c r="Y198" s="369"/>
      <c r="Z198" s="181">
        <f t="shared" si="110"/>
        <v>0</v>
      </c>
      <c r="AA198" s="620"/>
      <c r="AB198" s="191" t="str">
        <f t="shared" si="111"/>
        <v>erreur</v>
      </c>
    </row>
    <row r="199" spans="1:28" s="314" customFormat="1" ht="12.75">
      <c r="A199" s="308" t="s">
        <v>442</v>
      </c>
      <c r="B199" s="365">
        <f>B198+1</f>
        <v>156</v>
      </c>
      <c r="C199" s="498" t="s">
        <v>663</v>
      </c>
      <c r="D199" s="425"/>
      <c r="E199" s="499"/>
      <c r="F199" s="567"/>
      <c r="G199" s="567"/>
      <c r="H199" s="567"/>
      <c r="I199" s="567"/>
      <c r="J199" s="567"/>
      <c r="K199" s="567"/>
      <c r="L199" s="180">
        <f t="shared" si="103"/>
        <v>0</v>
      </c>
      <c r="M199" s="284">
        <f t="shared" si="104"/>
      </c>
      <c r="N199" s="284">
        <f t="shared" si="105"/>
      </c>
      <c r="O199" s="284">
        <f t="shared" si="106"/>
      </c>
      <c r="P199" s="284">
        <f t="shared" si="107"/>
      </c>
      <c r="Q199" s="284">
        <f t="shared" si="108"/>
      </c>
      <c r="R199" s="284">
        <f t="shared" si="109"/>
        <v>0</v>
      </c>
      <c r="S199" s="412"/>
      <c r="T199" s="413"/>
      <c r="U199" s="368"/>
      <c r="V199" s="312">
        <f>+R199</f>
        <v>0</v>
      </c>
      <c r="W199" s="309"/>
      <c r="X199" s="309"/>
      <c r="Y199" s="369"/>
      <c r="Z199" s="181">
        <f t="shared" si="110"/>
        <v>0</v>
      </c>
      <c r="AA199" s="620"/>
      <c r="AB199" s="191" t="str">
        <f t="shared" si="111"/>
        <v>erreur</v>
      </c>
    </row>
    <row r="200" spans="1:28" s="314" customFormat="1" ht="25.5">
      <c r="A200" s="308" t="s">
        <v>442</v>
      </c>
      <c r="B200" s="365">
        <f>B199+1</f>
        <v>157</v>
      </c>
      <c r="C200" s="498" t="s">
        <v>664</v>
      </c>
      <c r="D200" s="425"/>
      <c r="E200" s="500"/>
      <c r="F200" s="567"/>
      <c r="G200" s="567"/>
      <c r="H200" s="567"/>
      <c r="I200" s="567"/>
      <c r="J200" s="567"/>
      <c r="K200" s="567"/>
      <c r="L200" s="180">
        <f t="shared" si="103"/>
        <v>0</v>
      </c>
      <c r="M200" s="284">
        <f t="shared" si="104"/>
      </c>
      <c r="N200" s="284">
        <f t="shared" si="105"/>
      </c>
      <c r="O200" s="284">
        <f t="shared" si="106"/>
      </c>
      <c r="P200" s="284">
        <f t="shared" si="107"/>
      </c>
      <c r="Q200" s="284">
        <f t="shared" si="108"/>
      </c>
      <c r="R200" s="284">
        <f t="shared" si="109"/>
        <v>0</v>
      </c>
      <c r="S200" s="412"/>
      <c r="T200" s="413"/>
      <c r="U200" s="368"/>
      <c r="V200" s="312">
        <f>+R200</f>
        <v>0</v>
      </c>
      <c r="W200" s="309"/>
      <c r="X200" s="309"/>
      <c r="Y200" s="369"/>
      <c r="Z200" s="181">
        <f t="shared" si="110"/>
        <v>0</v>
      </c>
      <c r="AA200" s="620"/>
      <c r="AB200" s="191" t="str">
        <f t="shared" si="111"/>
        <v>erreur</v>
      </c>
    </row>
    <row r="201" spans="1:28" s="314" customFormat="1" ht="26.25" thickBot="1">
      <c r="A201" s="445" t="s">
        <v>442</v>
      </c>
      <c r="B201" s="446">
        <f>B200+1</f>
        <v>158</v>
      </c>
      <c r="C201" s="501"/>
      <c r="D201" s="502" t="s">
        <v>665</v>
      </c>
      <c r="E201" s="337" t="s">
        <v>414</v>
      </c>
      <c r="F201" s="566"/>
      <c r="G201" s="566"/>
      <c r="H201" s="566"/>
      <c r="I201" s="566"/>
      <c r="J201" s="566"/>
      <c r="K201" s="566"/>
      <c r="L201" s="215">
        <f t="shared" si="103"/>
        <v>0</v>
      </c>
      <c r="M201" s="338">
        <f t="shared" si="104"/>
      </c>
      <c r="N201" s="338">
        <f t="shared" si="105"/>
      </c>
      <c r="O201" s="338">
        <f t="shared" si="106"/>
      </c>
      <c r="P201" s="338">
        <f t="shared" si="107"/>
      </c>
      <c r="Q201" s="338">
        <f t="shared" si="108"/>
      </c>
      <c r="R201" s="338">
        <f t="shared" si="109"/>
        <v>0</v>
      </c>
      <c r="S201" s="290">
        <f>SUM(R196:R201)</f>
        <v>0</v>
      </c>
      <c r="T201" s="291">
        <f>+S201/U201</f>
        <v>0</v>
      </c>
      <c r="U201" s="271">
        <f>COUNT(R196:R201)</f>
        <v>6</v>
      </c>
      <c r="V201" s="457"/>
      <c r="W201" s="396">
        <f>+R201</f>
        <v>0</v>
      </c>
      <c r="X201" s="216"/>
      <c r="Y201" s="458"/>
      <c r="Z201" s="181">
        <f t="shared" si="110"/>
        <v>0</v>
      </c>
      <c r="AA201" s="658"/>
      <c r="AB201" s="217" t="str">
        <f t="shared" si="111"/>
        <v>erreur</v>
      </c>
    </row>
    <row r="202" spans="1:28" s="261" customFormat="1" ht="13.5" thickBot="1">
      <c r="A202" s="701" t="s">
        <v>428</v>
      </c>
      <c r="B202" s="702"/>
      <c r="C202" s="503" t="s">
        <v>0</v>
      </c>
      <c r="D202" s="197"/>
      <c r="E202" s="197"/>
      <c r="F202" s="197"/>
      <c r="G202" s="197"/>
      <c r="H202" s="197"/>
      <c r="I202" s="197"/>
      <c r="J202" s="197"/>
      <c r="K202" s="197"/>
      <c r="L202" s="197"/>
      <c r="M202" s="197"/>
      <c r="N202" s="197"/>
      <c r="O202" s="197"/>
      <c r="P202" s="197"/>
      <c r="Q202" s="197"/>
      <c r="R202" s="106"/>
      <c r="S202" s="182"/>
      <c r="T202" s="183"/>
      <c r="U202" s="230"/>
      <c r="V202" s="231">
        <f>SUM(V203:V206)</f>
        <v>0</v>
      </c>
      <c r="W202" s="231">
        <f>SUM(W203:W206)</f>
        <v>0</v>
      </c>
      <c r="X202" s="106">
        <f>IF(V202=0,"",V202/X203)</f>
      </c>
      <c r="Y202" s="106">
        <f>IF(W202=0,"",W202/Y203)</f>
      </c>
      <c r="Z202" s="106"/>
      <c r="AA202" s="653"/>
      <c r="AB202" s="188"/>
    </row>
    <row r="203" spans="1:28" s="107" customFormat="1" ht="51">
      <c r="A203" s="504" t="s">
        <v>442</v>
      </c>
      <c r="B203" s="505">
        <f>B201+1</f>
        <v>159</v>
      </c>
      <c r="C203" s="506" t="s">
        <v>618</v>
      </c>
      <c r="D203" s="507"/>
      <c r="E203" s="462" t="s">
        <v>708</v>
      </c>
      <c r="F203" s="567"/>
      <c r="G203" s="567"/>
      <c r="H203" s="567"/>
      <c r="I203" s="567"/>
      <c r="J203" s="567"/>
      <c r="K203" s="567"/>
      <c r="L203" s="180">
        <f>COUNTA(F203:K203)</f>
        <v>0</v>
      </c>
      <c r="M203" s="284">
        <f>IF(F203="","",100)</f>
      </c>
      <c r="N203" s="284">
        <f>IF(G203="","",75)</f>
      </c>
      <c r="O203" s="284">
        <f>IF(H203="","",50)</f>
      </c>
      <c r="P203" s="284">
        <f>IF(I203="","",25)</f>
      </c>
      <c r="Q203" s="284">
        <f>IF(J203="","",0)</f>
      </c>
      <c r="R203" s="284">
        <f>IF(K203="",SUM(M203:Q203),"")</f>
        <v>0</v>
      </c>
      <c r="S203" s="412"/>
      <c r="T203" s="413"/>
      <c r="U203" s="414"/>
      <c r="V203" s="312">
        <f>+R203</f>
        <v>0</v>
      </c>
      <c r="W203" s="181"/>
      <c r="X203" s="271">
        <f>COUNT(V203:V206)</f>
        <v>2</v>
      </c>
      <c r="Y203" s="271">
        <f>COUNT(W203:W206)</f>
        <v>2</v>
      </c>
      <c r="Z203" s="181">
        <f>+COUNTA(F203:K203)</f>
        <v>0</v>
      </c>
      <c r="AA203" s="654"/>
      <c r="AB203" s="191" t="str">
        <f>IF(Z203=1,"","erreur")</f>
        <v>erreur</v>
      </c>
    </row>
    <row r="204" spans="1:28" s="107" customFormat="1" ht="12.75">
      <c r="A204" s="508" t="s">
        <v>442</v>
      </c>
      <c r="B204" s="300">
        <f>B203+1</f>
        <v>160</v>
      </c>
      <c r="C204" s="509"/>
      <c r="D204" s="366" t="s">
        <v>44</v>
      </c>
      <c r="E204" s="510"/>
      <c r="F204" s="567"/>
      <c r="G204" s="567"/>
      <c r="H204" s="567"/>
      <c r="I204" s="567"/>
      <c r="J204" s="567"/>
      <c r="K204" s="567"/>
      <c r="L204" s="180">
        <f>COUNTA(F204:K204)</f>
        <v>0</v>
      </c>
      <c r="M204" s="284">
        <f>IF(F204="","",100)</f>
      </c>
      <c r="N204" s="284">
        <f>IF(G204="","",75)</f>
      </c>
      <c r="O204" s="284">
        <f>IF(H204="","",50)</f>
      </c>
      <c r="P204" s="284">
        <f>IF(I204="","",25)</f>
      </c>
      <c r="Q204" s="284">
        <f>IF(J204="","",0)</f>
      </c>
      <c r="R204" s="284">
        <f>IF(K204="",SUM(M204:Q204),"")</f>
        <v>0</v>
      </c>
      <c r="S204" s="412"/>
      <c r="T204" s="413"/>
      <c r="U204" s="355"/>
      <c r="V204" s="178"/>
      <c r="W204" s="396">
        <f>+R204</f>
        <v>0</v>
      </c>
      <c r="X204" s="178"/>
      <c r="Y204" s="360"/>
      <c r="Z204" s="181">
        <f>+COUNTA(F204:K204)</f>
        <v>0</v>
      </c>
      <c r="AA204" s="564"/>
      <c r="AB204" s="191" t="str">
        <f>IF(Z204=1,"","erreur")</f>
        <v>erreur</v>
      </c>
    </row>
    <row r="205" spans="1:28" s="512" customFormat="1" ht="140.25">
      <c r="A205" s="298" t="s">
        <v>442</v>
      </c>
      <c r="B205" s="299">
        <f>B204+1</f>
        <v>161</v>
      </c>
      <c r="C205" s="295" t="s">
        <v>619</v>
      </c>
      <c r="D205" s="511"/>
      <c r="E205" s="267" t="s">
        <v>709</v>
      </c>
      <c r="F205" s="567"/>
      <c r="G205" s="567"/>
      <c r="H205" s="567"/>
      <c r="I205" s="567"/>
      <c r="J205" s="567"/>
      <c r="K205" s="567"/>
      <c r="L205" s="180">
        <f>COUNTA(F205:K205)</f>
        <v>0</v>
      </c>
      <c r="M205" s="284">
        <f>IF(F205="","",100)</f>
      </c>
      <c r="N205" s="284">
        <f>IF(G205="","",75)</f>
      </c>
      <c r="O205" s="284">
        <f>IF(H205="","",50)</f>
      </c>
      <c r="P205" s="284">
        <f>IF(I205="","",25)</f>
      </c>
      <c r="Q205" s="284">
        <f>IF(J205="","",0)</f>
      </c>
      <c r="R205" s="284">
        <f>IF(K205="",SUM(M205:Q205),"")</f>
        <v>0</v>
      </c>
      <c r="S205" s="412"/>
      <c r="T205" s="413"/>
      <c r="U205" s="368"/>
      <c r="V205" s="312">
        <f>+R205</f>
        <v>0</v>
      </c>
      <c r="W205" s="388"/>
      <c r="X205" s="388"/>
      <c r="Y205" s="369"/>
      <c r="Z205" s="181">
        <f>+COUNTA(F205:K205)</f>
        <v>0</v>
      </c>
      <c r="AA205" s="627"/>
      <c r="AB205" s="191" t="str">
        <f>IF(Z205=1,"","erreur")</f>
        <v>erreur</v>
      </c>
    </row>
    <row r="206" spans="1:28" s="512" customFormat="1" ht="26.25" thickBot="1">
      <c r="A206" s="315" t="s">
        <v>442</v>
      </c>
      <c r="B206" s="316">
        <f>B205+1</f>
        <v>162</v>
      </c>
      <c r="C206" s="513"/>
      <c r="D206" s="447" t="s">
        <v>556</v>
      </c>
      <c r="E206" s="337"/>
      <c r="F206" s="566"/>
      <c r="G206" s="566"/>
      <c r="H206" s="566"/>
      <c r="I206" s="566"/>
      <c r="J206" s="566"/>
      <c r="K206" s="566"/>
      <c r="L206" s="215">
        <f>COUNTA(F206:K206)</f>
        <v>0</v>
      </c>
      <c r="M206" s="338">
        <f>IF(F206="","",100)</f>
      </c>
      <c r="N206" s="338">
        <f>IF(G206="","",75)</f>
      </c>
      <c r="O206" s="338">
        <f>IF(H206="","",50)</f>
      </c>
      <c r="P206" s="338">
        <f>IF(I206="","",25)</f>
      </c>
      <c r="Q206" s="338">
        <f>IF(J206="","",0)</f>
      </c>
      <c r="R206" s="338">
        <f>IF(K206="",SUM(M206:Q206),"")</f>
        <v>0</v>
      </c>
      <c r="S206" s="290">
        <f>SUM(R203:R206)</f>
        <v>0</v>
      </c>
      <c r="T206" s="291">
        <f>+S206/U206</f>
        <v>0</v>
      </c>
      <c r="U206" s="271">
        <f>COUNT(R203:R206)</f>
        <v>4</v>
      </c>
      <c r="V206" s="457"/>
      <c r="W206" s="396">
        <f>+R206</f>
        <v>0</v>
      </c>
      <c r="X206" s="216"/>
      <c r="Y206" s="458"/>
      <c r="Z206" s="216">
        <f>+COUNTA(F206:K206)</f>
        <v>0</v>
      </c>
      <c r="AA206" s="658"/>
      <c r="AB206" s="217" t="str">
        <f>IF(Z206=1,"","erreur")</f>
        <v>erreur</v>
      </c>
    </row>
    <row r="207" spans="1:28" s="261" customFormat="1" ht="13.5" thickBot="1">
      <c r="A207" s="697" t="s">
        <v>428</v>
      </c>
      <c r="B207" s="698"/>
      <c r="C207" s="259" t="s">
        <v>129</v>
      </c>
      <c r="D207" s="260"/>
      <c r="E207" s="197"/>
      <c r="F207" s="197"/>
      <c r="G207" s="197"/>
      <c r="H207" s="197"/>
      <c r="I207" s="197"/>
      <c r="J207" s="197"/>
      <c r="K207" s="197"/>
      <c r="L207" s="197"/>
      <c r="M207" s="197">
        <f>IF(F207="","",L207*0)</f>
      </c>
      <c r="N207" s="197">
        <f>IF(G207="","",L207*2)</f>
      </c>
      <c r="O207" s="197">
        <f>IF(H207="","",L207*4)</f>
      </c>
      <c r="P207" s="197">
        <f>IF(I207="","",L207*6)</f>
      </c>
      <c r="Q207" s="197">
        <f>IF(J207="","",L207*8)</f>
      </c>
      <c r="R207" s="106"/>
      <c r="S207" s="182"/>
      <c r="T207" s="183"/>
      <c r="U207" s="230" t="s">
        <v>420</v>
      </c>
      <c r="V207" s="231">
        <f>SUM(V208:V212)</f>
        <v>0</v>
      </c>
      <c r="W207" s="231">
        <f>SUM(W208:W212)</f>
        <v>0</v>
      </c>
      <c r="X207" s="106">
        <f>IF(V207=0,"",V207/X208)</f>
      </c>
      <c r="Y207" s="106">
        <f>IF(W207=0,"",W207/Y208)</f>
      </c>
      <c r="Z207" s="106"/>
      <c r="AA207" s="653"/>
      <c r="AB207" s="188"/>
    </row>
    <row r="208" spans="1:28" s="103" customFormat="1" ht="76.5">
      <c r="A208" s="436" t="s">
        <v>442</v>
      </c>
      <c r="B208" s="473">
        <f>B206+1</f>
        <v>163</v>
      </c>
      <c r="C208" s="438" t="s">
        <v>179</v>
      </c>
      <c r="D208" s="439"/>
      <c r="E208" s="514" t="s">
        <v>728</v>
      </c>
      <c r="F208" s="567"/>
      <c r="G208" s="567"/>
      <c r="H208" s="567"/>
      <c r="I208" s="567"/>
      <c r="J208" s="567"/>
      <c r="K208" s="567"/>
      <c r="L208" s="180">
        <f>COUNTA(F208:K208)</f>
        <v>0</v>
      </c>
      <c r="M208" s="284">
        <f>IF(F208="","",100)</f>
      </c>
      <c r="N208" s="284">
        <f>IF(G208="","",75)</f>
      </c>
      <c r="O208" s="284">
        <f>IF(H208="","",50)</f>
      </c>
      <c r="P208" s="284">
        <f>IF(I208="","",25)</f>
      </c>
      <c r="Q208" s="284">
        <f>IF(J208="","",0)</f>
      </c>
      <c r="R208" s="284">
        <f>IF(K208="",SUM(M208:Q208),"")</f>
        <v>0</v>
      </c>
      <c r="S208" s="412"/>
      <c r="T208" s="413"/>
      <c r="U208" s="414"/>
      <c r="V208" s="312">
        <f>+R208</f>
        <v>0</v>
      </c>
      <c r="W208" s="181"/>
      <c r="X208" s="271">
        <f>COUNT(V208:V212)</f>
        <v>4</v>
      </c>
      <c r="Y208" s="271">
        <f>COUNT(W208:W212)</f>
        <v>1</v>
      </c>
      <c r="Z208" s="181">
        <f>+COUNTA(F208:K208)</f>
        <v>0</v>
      </c>
      <c r="AA208" s="654"/>
      <c r="AB208" s="191" t="str">
        <f>IF(Z208=1,"","erreur")</f>
        <v>erreur</v>
      </c>
    </row>
    <row r="209" spans="1:28" s="103" customFormat="1" ht="12.75">
      <c r="A209" s="308" t="s">
        <v>442</v>
      </c>
      <c r="B209" s="422">
        <f>B208+1</f>
        <v>164</v>
      </c>
      <c r="C209" s="264" t="s">
        <v>397</v>
      </c>
      <c r="D209" s="358"/>
      <c r="E209" s="551"/>
      <c r="F209" s="567"/>
      <c r="G209" s="567"/>
      <c r="H209" s="567"/>
      <c r="I209" s="567"/>
      <c r="J209" s="567"/>
      <c r="K209" s="567"/>
      <c r="L209" s="180">
        <f>COUNTA(F209:K209)</f>
        <v>0</v>
      </c>
      <c r="M209" s="284">
        <f>IF(F209="","",100)</f>
      </c>
      <c r="N209" s="284">
        <f>IF(G209="","",75)</f>
      </c>
      <c r="O209" s="284">
        <f>IF(H209="","",50)</f>
      </c>
      <c r="P209" s="284">
        <f>IF(I209="","",25)</f>
      </c>
      <c r="Q209" s="284">
        <f>IF(J209="","",0)</f>
      </c>
      <c r="R209" s="284">
        <f>IF(K209="",SUM(M209:Q209),"")</f>
        <v>0</v>
      </c>
      <c r="S209" s="412"/>
      <c r="T209" s="413"/>
      <c r="U209" s="414"/>
      <c r="V209" s="312">
        <f>+R209</f>
        <v>0</v>
      </c>
      <c r="W209" s="181"/>
      <c r="X209" s="271"/>
      <c r="Y209" s="271"/>
      <c r="Z209" s="181"/>
      <c r="AA209" s="654"/>
      <c r="AB209" s="191"/>
    </row>
    <row r="210" spans="1:28" s="103" customFormat="1" ht="12.75">
      <c r="A210" s="308" t="s">
        <v>442</v>
      </c>
      <c r="B210" s="422">
        <f>B209+1</f>
        <v>165</v>
      </c>
      <c r="C210" s="264"/>
      <c r="D210" s="358" t="s">
        <v>398</v>
      </c>
      <c r="E210" s="551"/>
      <c r="F210" s="567"/>
      <c r="G210" s="567"/>
      <c r="H210" s="567"/>
      <c r="I210" s="567"/>
      <c r="J210" s="567"/>
      <c r="K210" s="567"/>
      <c r="L210" s="180">
        <f>COUNTA(F210:K210)</f>
        <v>0</v>
      </c>
      <c r="M210" s="284">
        <f>IF(F210="","",100)</f>
      </c>
      <c r="N210" s="284">
        <f>IF(G210="","",75)</f>
      </c>
      <c r="O210" s="284">
        <f>IF(H210="","",50)</f>
      </c>
      <c r="P210" s="284">
        <f>IF(I210="","",25)</f>
      </c>
      <c r="Q210" s="284">
        <f>IF(J210="","",0)</f>
      </c>
      <c r="R210" s="284">
        <f>IF(K210="",SUM(M210:Q210),"")</f>
        <v>0</v>
      </c>
      <c r="S210" s="412"/>
      <c r="T210" s="413"/>
      <c r="U210" s="414"/>
      <c r="V210" s="388"/>
      <c r="W210" s="630">
        <f>+R210</f>
        <v>0</v>
      </c>
      <c r="X210" s="271"/>
      <c r="Y210" s="271"/>
      <c r="Z210" s="181"/>
      <c r="AA210" s="654"/>
      <c r="AB210" s="191"/>
    </row>
    <row r="211" spans="1:28" s="314" customFormat="1" ht="38.25">
      <c r="A211" s="308" t="s">
        <v>442</v>
      </c>
      <c r="B211" s="422">
        <f>B210+1</f>
        <v>166</v>
      </c>
      <c r="C211" s="614" t="s">
        <v>698</v>
      </c>
      <c r="D211" s="544"/>
      <c r="E211" s="267" t="s">
        <v>153</v>
      </c>
      <c r="F211" s="567"/>
      <c r="G211" s="567"/>
      <c r="H211" s="567"/>
      <c r="I211" s="567"/>
      <c r="J211" s="567"/>
      <c r="K211" s="567"/>
      <c r="L211" s="180">
        <f>COUNTA(F211:K211)</f>
        <v>0</v>
      </c>
      <c r="M211" s="284">
        <f>IF(F211="","",100)</f>
      </c>
      <c r="N211" s="284">
        <f>IF(G211="","",75)</f>
      </c>
      <c r="O211" s="284">
        <f>IF(H211="","",50)</f>
      </c>
      <c r="P211" s="284">
        <f>IF(I211="","",25)</f>
      </c>
      <c r="Q211" s="284">
        <f>IF(J211="","",0)</f>
      </c>
      <c r="R211" s="284">
        <f>IF(K211="",SUM(M211:Q211),"")</f>
        <v>0</v>
      </c>
      <c r="S211" s="412"/>
      <c r="T211" s="413"/>
      <c r="U211" s="368"/>
      <c r="V211" s="312">
        <f>+R211</f>
        <v>0</v>
      </c>
      <c r="W211" s="309"/>
      <c r="X211" s="309"/>
      <c r="Y211" s="369"/>
      <c r="Z211" s="169">
        <f>COUNTA(F211:K211)</f>
        <v>0</v>
      </c>
      <c r="AA211" s="620"/>
      <c r="AB211" s="191" t="str">
        <f>IF(Z211=1,"","erreur")</f>
        <v>erreur</v>
      </c>
    </row>
    <row r="212" spans="1:28" s="103" customFormat="1" ht="39" thickBot="1">
      <c r="A212" s="445" t="s">
        <v>442</v>
      </c>
      <c r="B212" s="515">
        <f>B211+1</f>
        <v>167</v>
      </c>
      <c r="C212" s="401" t="s">
        <v>180</v>
      </c>
      <c r="D212" s="402"/>
      <c r="E212" s="471" t="s">
        <v>154</v>
      </c>
      <c r="F212" s="567"/>
      <c r="G212" s="567"/>
      <c r="H212" s="567"/>
      <c r="I212" s="567"/>
      <c r="J212" s="567"/>
      <c r="K212" s="567"/>
      <c r="L212" s="180">
        <f>COUNTA(F212:K212)</f>
        <v>0</v>
      </c>
      <c r="M212" s="284">
        <f>IF(F212="","",100)</f>
      </c>
      <c r="N212" s="284">
        <f>IF(G212="","",75)</f>
      </c>
      <c r="O212" s="284">
        <f>IF(H212="","",50)</f>
      </c>
      <c r="P212" s="284">
        <f>IF(I212="","",25)</f>
      </c>
      <c r="Q212" s="284">
        <f>IF(J212="","",0)</f>
      </c>
      <c r="R212" s="284">
        <f>IF(K212="",SUM(M212:Q212),"")</f>
        <v>0</v>
      </c>
      <c r="S212" s="290">
        <f>SUM(R208:R212)</f>
        <v>0</v>
      </c>
      <c r="T212" s="291">
        <f>+S212/U212</f>
        <v>0</v>
      </c>
      <c r="U212" s="271">
        <f>COUNT(R208:R212)</f>
        <v>5</v>
      </c>
      <c r="V212" s="312">
        <f>+R212</f>
        <v>0</v>
      </c>
      <c r="W212" s="181"/>
      <c r="X212" s="181"/>
      <c r="Y212" s="478"/>
      <c r="Z212" s="181">
        <f>+COUNTA(F212:K212)</f>
        <v>0</v>
      </c>
      <c r="AA212" s="654"/>
      <c r="AB212" s="191" t="str">
        <f>IF(Z212=1,"","erreur")</f>
        <v>erreur</v>
      </c>
    </row>
    <row r="213" spans="1:28" s="261" customFormat="1" ht="13.5" thickBot="1">
      <c r="A213" s="701" t="s">
        <v>428</v>
      </c>
      <c r="B213" s="702"/>
      <c r="C213" s="259" t="s">
        <v>130</v>
      </c>
      <c r="D213" s="260"/>
      <c r="E213" s="197"/>
      <c r="F213" s="197"/>
      <c r="G213" s="197"/>
      <c r="H213" s="197"/>
      <c r="I213" s="197"/>
      <c r="J213" s="197"/>
      <c r="K213" s="197"/>
      <c r="L213" s="197"/>
      <c r="M213" s="197"/>
      <c r="N213" s="197"/>
      <c r="O213" s="197"/>
      <c r="P213" s="197"/>
      <c r="Q213" s="197"/>
      <c r="R213" s="106"/>
      <c r="S213" s="182"/>
      <c r="T213" s="183"/>
      <c r="U213" s="230"/>
      <c r="V213" s="231">
        <f>SUM(V214:V215)</f>
        <v>0</v>
      </c>
      <c r="W213" s="231">
        <f>SUM(W214:W215)</f>
        <v>0</v>
      </c>
      <c r="X213" s="106">
        <f>IF(V213=0,"",V213/X214)</f>
      </c>
      <c r="Y213" s="106">
        <f>IF(W213=0,"",W213/Y214)</f>
      </c>
      <c r="Z213" s="106"/>
      <c r="AA213" s="653"/>
      <c r="AB213" s="188"/>
    </row>
    <row r="214" spans="1:28" s="314" customFormat="1" ht="51">
      <c r="A214" s="407" t="s">
        <v>442</v>
      </c>
      <c r="B214" s="408">
        <f>B212+1</f>
        <v>168</v>
      </c>
      <c r="C214" s="516" t="s">
        <v>686</v>
      </c>
      <c r="D214" s="450"/>
      <c r="E214" s="517" t="s">
        <v>620</v>
      </c>
      <c r="F214" s="567"/>
      <c r="G214" s="567"/>
      <c r="H214" s="567"/>
      <c r="I214" s="567"/>
      <c r="J214" s="567"/>
      <c r="K214" s="567"/>
      <c r="L214" s="180">
        <f>COUNTA(F214:K214)</f>
        <v>0</v>
      </c>
      <c r="M214" s="284">
        <f>IF(F214="","",100)</f>
      </c>
      <c r="N214" s="284">
        <f>IF(G214="","",75)</f>
      </c>
      <c r="O214" s="284">
        <f>IF(H214="","",50)</f>
      </c>
      <c r="P214" s="284">
        <f>IF(I214="","",25)</f>
      </c>
      <c r="Q214" s="284">
        <f>IF(J214="","",0)</f>
      </c>
      <c r="R214" s="284">
        <f>IF(K214="",SUM(M214:Q214),"")</f>
        <v>0</v>
      </c>
      <c r="S214" s="412"/>
      <c r="T214" s="413"/>
      <c r="U214" s="414"/>
      <c r="V214" s="312">
        <f>+R214</f>
        <v>0</v>
      </c>
      <c r="W214" s="181"/>
      <c r="X214" s="271">
        <f>COUNT(V214:V215)</f>
        <v>2</v>
      </c>
      <c r="Y214" s="271">
        <f>COUNT(W214:W215)</f>
        <v>0</v>
      </c>
      <c r="Z214" s="181">
        <f>+COUNTA(F214:K214)</f>
        <v>0</v>
      </c>
      <c r="AA214" s="654"/>
      <c r="AB214" s="191" t="str">
        <f>IF(Z214=1,"","erreur")</f>
        <v>erreur</v>
      </c>
    </row>
    <row r="215" spans="1:28" s="314" customFormat="1" ht="64.5" thickBot="1">
      <c r="A215" s="445" t="s">
        <v>442</v>
      </c>
      <c r="B215" s="446">
        <f>B214+1</f>
        <v>169</v>
      </c>
      <c r="C215" s="518" t="s">
        <v>666</v>
      </c>
      <c r="D215" s="402"/>
      <c r="E215" s="471" t="s">
        <v>687</v>
      </c>
      <c r="F215" s="566"/>
      <c r="G215" s="566"/>
      <c r="H215" s="566"/>
      <c r="I215" s="566"/>
      <c r="J215" s="566"/>
      <c r="K215" s="566"/>
      <c r="L215" s="215">
        <f>COUNTA(F215:K215)</f>
        <v>0</v>
      </c>
      <c r="M215" s="338">
        <f>IF(F215="","",100)</f>
      </c>
      <c r="N215" s="338">
        <f>IF(G215="","",75)</f>
      </c>
      <c r="O215" s="338">
        <f>IF(H215="","",50)</f>
      </c>
      <c r="P215" s="338">
        <f>IF(I215="","",25)</f>
      </c>
      <c r="Q215" s="338">
        <f>IF(J215="","",0)</f>
      </c>
      <c r="R215" s="338">
        <f>IF(K215="",SUM(M215:Q215),"")</f>
        <v>0</v>
      </c>
      <c r="S215" s="290">
        <f>SUM(R214:R215)</f>
        <v>0</v>
      </c>
      <c r="T215" s="291">
        <f>+S215/U215</f>
        <v>0</v>
      </c>
      <c r="U215" s="271">
        <f>COUNT(R214:R215)</f>
        <v>2</v>
      </c>
      <c r="V215" s="312">
        <f>+R215</f>
        <v>0</v>
      </c>
      <c r="W215" s="216"/>
      <c r="X215" s="216"/>
      <c r="Y215" s="458"/>
      <c r="Z215" s="216">
        <f>+COUNTA(F215:K215)</f>
        <v>0</v>
      </c>
      <c r="AA215" s="658"/>
      <c r="AB215" s="217" t="str">
        <f>IF(Z215=1,"","erreur")</f>
        <v>erreur</v>
      </c>
    </row>
    <row r="216" spans="1:28" s="261" customFormat="1" ht="13.5" thickBot="1">
      <c r="A216" s="701" t="s">
        <v>428</v>
      </c>
      <c r="B216" s="702"/>
      <c r="C216" s="259" t="s">
        <v>131</v>
      </c>
      <c r="D216" s="260"/>
      <c r="E216" s="197"/>
      <c r="F216" s="197"/>
      <c r="G216" s="197"/>
      <c r="H216" s="197"/>
      <c r="I216" s="197"/>
      <c r="J216" s="197"/>
      <c r="K216" s="197"/>
      <c r="L216" s="197"/>
      <c r="M216" s="197"/>
      <c r="N216" s="197"/>
      <c r="O216" s="197"/>
      <c r="P216" s="197"/>
      <c r="Q216" s="197"/>
      <c r="R216" s="106"/>
      <c r="S216" s="182"/>
      <c r="T216" s="183"/>
      <c r="U216" s="230"/>
      <c r="V216" s="231">
        <f>SUM(V217:V224)</f>
        <v>0</v>
      </c>
      <c r="W216" s="231">
        <f>SUM(W217:W224)</f>
        <v>0</v>
      </c>
      <c r="X216" s="106">
        <f>IF(V216=0,"",V216/X217)</f>
      </c>
      <c r="Y216" s="106">
        <f>IF(W216=0,"",W216/Y217)</f>
      </c>
      <c r="Z216" s="106"/>
      <c r="AA216" s="653"/>
      <c r="AB216" s="188"/>
    </row>
    <row r="217" spans="1:28" s="103" customFormat="1" ht="12.75">
      <c r="A217" s="436" t="s">
        <v>442</v>
      </c>
      <c r="B217" s="408">
        <f>B215+1</f>
        <v>170</v>
      </c>
      <c r="C217" s="438" t="s">
        <v>688</v>
      </c>
      <c r="D217" s="519"/>
      <c r="E217" s="514"/>
      <c r="F217" s="567"/>
      <c r="G217" s="567"/>
      <c r="H217" s="567"/>
      <c r="I217" s="567"/>
      <c r="J217" s="567"/>
      <c r="K217" s="567"/>
      <c r="L217" s="180">
        <f aca="true" t="shared" si="112" ref="L217:L223">COUNTA(F217:K217)</f>
        <v>0</v>
      </c>
      <c r="M217" s="284">
        <f aca="true" t="shared" si="113" ref="M217:M224">IF(F217="","",100)</f>
      </c>
      <c r="N217" s="284">
        <f aca="true" t="shared" si="114" ref="N217:N224">IF(G217="","",75)</f>
      </c>
      <c r="O217" s="284">
        <f aca="true" t="shared" si="115" ref="O217:O224">IF(H217="","",50)</f>
      </c>
      <c r="P217" s="284">
        <f aca="true" t="shared" si="116" ref="P217:P224">IF(I217="","",25)</f>
      </c>
      <c r="Q217" s="284">
        <f aca="true" t="shared" si="117" ref="Q217:Q224">IF(J217="","",0)</f>
      </c>
      <c r="R217" s="284">
        <f aca="true" t="shared" si="118" ref="R217:R224">IF(K217="",SUM(M217:Q217),"")</f>
        <v>0</v>
      </c>
      <c r="S217" s="412"/>
      <c r="T217" s="413"/>
      <c r="U217" s="414"/>
      <c r="V217" s="312">
        <f aca="true" t="shared" si="119" ref="V217:V224">+R217</f>
        <v>0</v>
      </c>
      <c r="W217" s="181"/>
      <c r="X217" s="271">
        <f>COUNT(V217:V224)</f>
        <v>8</v>
      </c>
      <c r="Y217" s="271">
        <f>COUNT(W217:W224)</f>
        <v>0</v>
      </c>
      <c r="Z217" s="181">
        <f>+COUNTA(F217:K217)</f>
        <v>0</v>
      </c>
      <c r="AA217" s="654"/>
      <c r="AB217" s="191" t="str">
        <f aca="true" t="shared" si="120" ref="AB217:AB223">IF(Z217=1,"","erreur")</f>
        <v>erreur</v>
      </c>
    </row>
    <row r="218" spans="1:28" s="103" customFormat="1" ht="63.75">
      <c r="A218" s="302" t="s">
        <v>442</v>
      </c>
      <c r="B218" s="422">
        <f aca="true" t="shared" si="121" ref="B218:B224">B217+1</f>
        <v>171</v>
      </c>
      <c r="C218" s="274" t="s">
        <v>553</v>
      </c>
      <c r="D218" s="520"/>
      <c r="E218" s="267" t="s">
        <v>667</v>
      </c>
      <c r="F218" s="567"/>
      <c r="G218" s="567"/>
      <c r="H218" s="567"/>
      <c r="I218" s="567"/>
      <c r="J218" s="567"/>
      <c r="K218" s="567"/>
      <c r="L218" s="180">
        <f t="shared" si="112"/>
        <v>0</v>
      </c>
      <c r="M218" s="284">
        <f t="shared" si="113"/>
      </c>
      <c r="N218" s="284">
        <f t="shared" si="114"/>
      </c>
      <c r="O218" s="284">
        <f t="shared" si="115"/>
      </c>
      <c r="P218" s="284">
        <f t="shared" si="116"/>
      </c>
      <c r="Q218" s="284">
        <f t="shared" si="117"/>
      </c>
      <c r="R218" s="284">
        <f t="shared" si="118"/>
        <v>0</v>
      </c>
      <c r="S218" s="412"/>
      <c r="T218" s="413"/>
      <c r="U218" s="521"/>
      <c r="V218" s="312">
        <f t="shared" si="119"/>
        <v>0</v>
      </c>
      <c r="W218" s="304"/>
      <c r="X218" s="304"/>
      <c r="Y218" s="522"/>
      <c r="Z218" s="181">
        <f aca="true" t="shared" si="122" ref="Z218:Z224">+COUNTA(F218:K218)</f>
        <v>0</v>
      </c>
      <c r="AA218" s="619"/>
      <c r="AB218" s="191" t="str">
        <f t="shared" si="120"/>
        <v>erreur</v>
      </c>
    </row>
    <row r="219" spans="1:28" s="103" customFormat="1" ht="63.75">
      <c r="A219" s="302" t="s">
        <v>442</v>
      </c>
      <c r="B219" s="422">
        <f t="shared" si="121"/>
        <v>172</v>
      </c>
      <c r="C219" s="523" t="s">
        <v>182</v>
      </c>
      <c r="D219" s="358"/>
      <c r="E219" s="397" t="s">
        <v>1</v>
      </c>
      <c r="F219" s="567"/>
      <c r="G219" s="567"/>
      <c r="H219" s="567"/>
      <c r="I219" s="567"/>
      <c r="J219" s="567"/>
      <c r="K219" s="567"/>
      <c r="L219" s="180">
        <f t="shared" si="112"/>
        <v>0</v>
      </c>
      <c r="M219" s="284">
        <f t="shared" si="113"/>
      </c>
      <c r="N219" s="284">
        <f t="shared" si="114"/>
      </c>
      <c r="O219" s="284">
        <f t="shared" si="115"/>
      </c>
      <c r="P219" s="284">
        <f t="shared" si="116"/>
      </c>
      <c r="Q219" s="284">
        <f t="shared" si="117"/>
      </c>
      <c r="R219" s="284">
        <f t="shared" si="118"/>
        <v>0</v>
      </c>
      <c r="S219" s="412"/>
      <c r="T219" s="413"/>
      <c r="U219" s="355"/>
      <c r="V219" s="312">
        <f t="shared" si="119"/>
        <v>0</v>
      </c>
      <c r="W219" s="304"/>
      <c r="X219" s="304"/>
      <c r="Y219" s="360"/>
      <c r="Z219" s="181">
        <f t="shared" si="122"/>
        <v>0</v>
      </c>
      <c r="AA219" s="619"/>
      <c r="AB219" s="191" t="str">
        <f t="shared" si="120"/>
        <v>erreur</v>
      </c>
    </row>
    <row r="220" spans="1:28" s="314" customFormat="1" ht="51">
      <c r="A220" s="302" t="s">
        <v>442</v>
      </c>
      <c r="B220" s="422">
        <f t="shared" si="121"/>
        <v>173</v>
      </c>
      <c r="C220" s="524" t="s">
        <v>275</v>
      </c>
      <c r="D220" s="366"/>
      <c r="E220" s="265" t="s">
        <v>276</v>
      </c>
      <c r="F220" s="567"/>
      <c r="G220" s="567"/>
      <c r="H220" s="567"/>
      <c r="I220" s="567"/>
      <c r="J220" s="567"/>
      <c r="K220" s="567"/>
      <c r="L220" s="180">
        <f t="shared" si="112"/>
        <v>0</v>
      </c>
      <c r="M220" s="284">
        <f t="shared" si="113"/>
      </c>
      <c r="N220" s="284">
        <f t="shared" si="114"/>
      </c>
      <c r="O220" s="284">
        <f t="shared" si="115"/>
      </c>
      <c r="P220" s="284">
        <f t="shared" si="116"/>
      </c>
      <c r="Q220" s="284">
        <f t="shared" si="117"/>
      </c>
      <c r="R220" s="284">
        <f t="shared" si="118"/>
        <v>0</v>
      </c>
      <c r="S220" s="412"/>
      <c r="T220" s="413"/>
      <c r="U220" s="368"/>
      <c r="V220" s="312">
        <f t="shared" si="119"/>
        <v>0</v>
      </c>
      <c r="W220" s="309"/>
      <c r="X220" s="309"/>
      <c r="Y220" s="369"/>
      <c r="Z220" s="181">
        <f t="shared" si="122"/>
        <v>0</v>
      </c>
      <c r="AA220" s="620"/>
      <c r="AB220" s="191" t="str">
        <f t="shared" si="120"/>
        <v>erreur</v>
      </c>
    </row>
    <row r="221" spans="1:28" s="103" customFormat="1" ht="51">
      <c r="A221" s="302" t="s">
        <v>442</v>
      </c>
      <c r="B221" s="422">
        <f t="shared" si="121"/>
        <v>174</v>
      </c>
      <c r="C221" s="264" t="s">
        <v>2</v>
      </c>
      <c r="D221" s="358"/>
      <c r="E221" s="525" t="s">
        <v>155</v>
      </c>
      <c r="F221" s="567"/>
      <c r="G221" s="567"/>
      <c r="H221" s="567"/>
      <c r="I221" s="567"/>
      <c r="J221" s="567"/>
      <c r="K221" s="567"/>
      <c r="L221" s="180">
        <f t="shared" si="112"/>
        <v>0</v>
      </c>
      <c r="M221" s="284">
        <f t="shared" si="113"/>
      </c>
      <c r="N221" s="284">
        <f t="shared" si="114"/>
      </c>
      <c r="O221" s="284">
        <f t="shared" si="115"/>
      </c>
      <c r="P221" s="284">
        <f t="shared" si="116"/>
      </c>
      <c r="Q221" s="284">
        <f t="shared" si="117"/>
      </c>
      <c r="R221" s="284">
        <f t="shared" si="118"/>
        <v>0</v>
      </c>
      <c r="S221" s="412"/>
      <c r="T221" s="413"/>
      <c r="U221" s="521"/>
      <c r="V221" s="312">
        <f t="shared" si="119"/>
        <v>0</v>
      </c>
      <c r="W221" s="304"/>
      <c r="X221" s="304"/>
      <c r="Y221" s="522"/>
      <c r="Z221" s="181">
        <f t="shared" si="122"/>
        <v>0</v>
      </c>
      <c r="AA221" s="619"/>
      <c r="AB221" s="191" t="str">
        <f t="shared" si="120"/>
        <v>erreur</v>
      </c>
    </row>
    <row r="222" spans="1:28" s="103" customFormat="1" ht="38.25">
      <c r="A222" s="302" t="s">
        <v>442</v>
      </c>
      <c r="B222" s="422">
        <f t="shared" si="121"/>
        <v>175</v>
      </c>
      <c r="C222" s="274" t="s">
        <v>501</v>
      </c>
      <c r="D222" s="358"/>
      <c r="E222" s="398" t="s">
        <v>643</v>
      </c>
      <c r="F222" s="567"/>
      <c r="G222" s="567"/>
      <c r="H222" s="567"/>
      <c r="I222" s="567"/>
      <c r="J222" s="567"/>
      <c r="K222" s="567"/>
      <c r="L222" s="180">
        <f t="shared" si="112"/>
        <v>0</v>
      </c>
      <c r="M222" s="284">
        <f t="shared" si="113"/>
      </c>
      <c r="N222" s="284">
        <f t="shared" si="114"/>
      </c>
      <c r="O222" s="284">
        <f t="shared" si="115"/>
      </c>
      <c r="P222" s="284">
        <f t="shared" si="116"/>
      </c>
      <c r="Q222" s="284">
        <f t="shared" si="117"/>
      </c>
      <c r="R222" s="284">
        <f t="shared" si="118"/>
        <v>0</v>
      </c>
      <c r="S222" s="412"/>
      <c r="T222" s="413"/>
      <c r="U222" s="521"/>
      <c r="V222" s="312">
        <f t="shared" si="119"/>
        <v>0</v>
      </c>
      <c r="W222" s="304"/>
      <c r="X222" s="304"/>
      <c r="Y222" s="522"/>
      <c r="Z222" s="181">
        <f t="shared" si="122"/>
        <v>0</v>
      </c>
      <c r="AA222" s="619"/>
      <c r="AB222" s="191" t="str">
        <f t="shared" si="120"/>
        <v>erreur</v>
      </c>
    </row>
    <row r="223" spans="1:28" s="103" customFormat="1" ht="51">
      <c r="A223" s="302" t="s">
        <v>442</v>
      </c>
      <c r="B223" s="422">
        <f t="shared" si="121"/>
        <v>176</v>
      </c>
      <c r="C223" s="274" t="s">
        <v>422</v>
      </c>
      <c r="D223" s="358"/>
      <c r="E223" s="397" t="s">
        <v>423</v>
      </c>
      <c r="F223" s="567"/>
      <c r="G223" s="567"/>
      <c r="H223" s="567"/>
      <c r="I223" s="567"/>
      <c r="J223" s="567"/>
      <c r="K223" s="567"/>
      <c r="L223" s="180">
        <f t="shared" si="112"/>
        <v>0</v>
      </c>
      <c r="M223" s="284">
        <f t="shared" si="113"/>
      </c>
      <c r="N223" s="284">
        <f t="shared" si="114"/>
      </c>
      <c r="O223" s="284">
        <f t="shared" si="115"/>
      </c>
      <c r="P223" s="284">
        <f t="shared" si="116"/>
      </c>
      <c r="Q223" s="284">
        <f t="shared" si="117"/>
      </c>
      <c r="R223" s="284">
        <f t="shared" si="118"/>
        <v>0</v>
      </c>
      <c r="S223" s="412"/>
      <c r="T223" s="413"/>
      <c r="U223" s="521"/>
      <c r="V223" s="312">
        <f t="shared" si="119"/>
        <v>0</v>
      </c>
      <c r="W223" s="304"/>
      <c r="X223" s="304"/>
      <c r="Y223" s="522"/>
      <c r="Z223" s="181">
        <f t="shared" si="122"/>
        <v>0</v>
      </c>
      <c r="AA223" s="619"/>
      <c r="AB223" s="191" t="str">
        <f t="shared" si="120"/>
        <v>erreur</v>
      </c>
    </row>
    <row r="224" spans="1:28" s="103" customFormat="1" ht="39" thickBot="1">
      <c r="A224" s="452" t="s">
        <v>442</v>
      </c>
      <c r="B224" s="515">
        <f t="shared" si="121"/>
        <v>177</v>
      </c>
      <c r="C224" s="518" t="s">
        <v>502</v>
      </c>
      <c r="D224" s="402"/>
      <c r="E224" s="403"/>
      <c r="F224" s="566"/>
      <c r="G224" s="566"/>
      <c r="H224" s="566"/>
      <c r="I224" s="566"/>
      <c r="J224" s="566"/>
      <c r="K224" s="566"/>
      <c r="L224" s="215">
        <f>COUNTA(F224:K224)</f>
        <v>0</v>
      </c>
      <c r="M224" s="338">
        <f t="shared" si="113"/>
      </c>
      <c r="N224" s="338">
        <f t="shared" si="114"/>
      </c>
      <c r="O224" s="338">
        <f t="shared" si="115"/>
      </c>
      <c r="P224" s="338">
        <f t="shared" si="116"/>
      </c>
      <c r="Q224" s="338">
        <f t="shared" si="117"/>
      </c>
      <c r="R224" s="338">
        <f t="shared" si="118"/>
        <v>0</v>
      </c>
      <c r="S224" s="290">
        <f>SUM(R217:R224)</f>
        <v>0</v>
      </c>
      <c r="T224" s="291">
        <f>+S224/U224</f>
        <v>0</v>
      </c>
      <c r="U224" s="271">
        <f>COUNT(R217:R224)</f>
        <v>8</v>
      </c>
      <c r="V224" s="312">
        <f t="shared" si="119"/>
        <v>0</v>
      </c>
      <c r="W224" s="216"/>
      <c r="X224" s="216"/>
      <c r="Y224" s="458"/>
      <c r="Z224" s="181">
        <f t="shared" si="122"/>
        <v>0</v>
      </c>
      <c r="AA224" s="658"/>
      <c r="AB224" s="217" t="str">
        <f>IF(Z224=1,"","erreur")</f>
        <v>erreur</v>
      </c>
    </row>
    <row r="225" spans="1:28" s="261" customFormat="1" ht="13.5" thickBot="1">
      <c r="A225" s="701" t="s">
        <v>428</v>
      </c>
      <c r="B225" s="702"/>
      <c r="C225" s="259" t="s">
        <v>132</v>
      </c>
      <c r="D225" s="260"/>
      <c r="E225" s="197"/>
      <c r="F225" s="197"/>
      <c r="G225" s="197"/>
      <c r="H225" s="197"/>
      <c r="I225" s="197"/>
      <c r="J225" s="197"/>
      <c r="K225" s="197"/>
      <c r="L225" s="197"/>
      <c r="M225" s="197"/>
      <c r="N225" s="197"/>
      <c r="O225" s="197"/>
      <c r="P225" s="197"/>
      <c r="Q225" s="197"/>
      <c r="R225" s="106"/>
      <c r="S225" s="182"/>
      <c r="T225" s="183"/>
      <c r="U225" s="230"/>
      <c r="V225" s="231">
        <f>SUM(V226:V228)</f>
        <v>0</v>
      </c>
      <c r="W225" s="231">
        <f>SUM(W226:W228)</f>
        <v>0</v>
      </c>
      <c r="X225" s="106">
        <f>IF(V225=0,"",V225/X226)</f>
      </c>
      <c r="Y225" s="106">
        <f>IF(W225=0,"",W225/Y226)</f>
      </c>
      <c r="Z225" s="106"/>
      <c r="AA225" s="653"/>
      <c r="AB225" s="188"/>
    </row>
    <row r="226" spans="1:28" s="258" customFormat="1" ht="12.75">
      <c r="A226" s="436" t="s">
        <v>442</v>
      </c>
      <c r="B226" s="473">
        <f>B224+1</f>
        <v>178</v>
      </c>
      <c r="C226" s="526" t="s">
        <v>181</v>
      </c>
      <c r="D226" s="439"/>
      <c r="E226" s="440"/>
      <c r="F226" s="567"/>
      <c r="G226" s="567"/>
      <c r="H226" s="567"/>
      <c r="I226" s="567"/>
      <c r="J226" s="567"/>
      <c r="K226" s="567"/>
      <c r="L226" s="180">
        <f>COUNTA(F226:K226)</f>
        <v>0</v>
      </c>
      <c r="M226" s="284">
        <f>IF(F226="","",100)</f>
      </c>
      <c r="N226" s="284">
        <f>IF(G226="","",75)</f>
      </c>
      <c r="O226" s="284">
        <f>IF(H226="","",50)</f>
      </c>
      <c r="P226" s="284">
        <f>IF(I226="","",25)</f>
      </c>
      <c r="Q226" s="284">
        <f>IF(J226="","",0)</f>
      </c>
      <c r="R226" s="284">
        <f>IF(K226="",SUM(M226:Q226),"")</f>
        <v>0</v>
      </c>
      <c r="S226" s="412"/>
      <c r="T226" s="413"/>
      <c r="U226" s="414"/>
      <c r="V226" s="312">
        <f>+R226</f>
        <v>0</v>
      </c>
      <c r="W226" s="181"/>
      <c r="X226" s="271">
        <f>COUNT(V226:V228)</f>
        <v>1</v>
      </c>
      <c r="Y226" s="271">
        <f>COUNT(W226:W228)</f>
        <v>2</v>
      </c>
      <c r="Z226" s="181">
        <f>+COUNTA(F226:K226)</f>
        <v>0</v>
      </c>
      <c r="AA226" s="654"/>
      <c r="AB226" s="191" t="str">
        <f>IF(Z226=1,"","erreur")</f>
        <v>erreur</v>
      </c>
    </row>
    <row r="227" spans="1:28" s="103" customFormat="1" ht="12.75">
      <c r="A227" s="302" t="s">
        <v>442</v>
      </c>
      <c r="B227" s="422">
        <f>B226+1</f>
        <v>179</v>
      </c>
      <c r="C227" s="527"/>
      <c r="D227" s="358" t="s">
        <v>183</v>
      </c>
      <c r="E227" s="303" t="s">
        <v>184</v>
      </c>
      <c r="F227" s="567"/>
      <c r="G227" s="567"/>
      <c r="H227" s="567"/>
      <c r="I227" s="567"/>
      <c r="J227" s="567"/>
      <c r="K227" s="567"/>
      <c r="L227" s="180">
        <f>COUNTA(F227:K227)</f>
        <v>0</v>
      </c>
      <c r="M227" s="284">
        <f>IF(F227="","",100)</f>
      </c>
      <c r="N227" s="284">
        <f>IF(G227="","",75)</f>
      </c>
      <c r="O227" s="284">
        <f>IF(H227="","",50)</f>
      </c>
      <c r="P227" s="284">
        <f>IF(I227="","",25)</f>
      </c>
      <c r="Q227" s="284">
        <f>IF(J227="","",0)</f>
      </c>
      <c r="R227" s="284">
        <f>IF(K227="",SUM(M227:Q227),"")</f>
        <v>0</v>
      </c>
      <c r="S227" s="412"/>
      <c r="T227" s="413"/>
      <c r="U227" s="414"/>
      <c r="V227" s="412"/>
      <c r="W227" s="396">
        <f>+R227</f>
        <v>0</v>
      </c>
      <c r="X227" s="181"/>
      <c r="Y227" s="478"/>
      <c r="Z227" s="181">
        <f>+COUNTA(F227:K227)</f>
        <v>0</v>
      </c>
      <c r="AA227" s="654"/>
      <c r="AB227" s="191" t="str">
        <f>IF(Z227=1,"","erreur")</f>
        <v>erreur</v>
      </c>
    </row>
    <row r="228" spans="1:28" s="103" customFormat="1" ht="13.5" thickBot="1">
      <c r="A228" s="528" t="s">
        <v>442</v>
      </c>
      <c r="B228" s="515">
        <f>B227+1</f>
        <v>180</v>
      </c>
      <c r="C228" s="529"/>
      <c r="D228" s="402" t="s">
        <v>185</v>
      </c>
      <c r="E228" s="530" t="s">
        <v>554</v>
      </c>
      <c r="F228" s="566"/>
      <c r="G228" s="566"/>
      <c r="H228" s="566"/>
      <c r="I228" s="566"/>
      <c r="J228" s="566"/>
      <c r="K228" s="566"/>
      <c r="L228" s="215">
        <f>COUNTA(F228:K228)</f>
        <v>0</v>
      </c>
      <c r="M228" s="338">
        <f>IF(F228="","",100)</f>
      </c>
      <c r="N228" s="338">
        <f>IF(G228="","",75)</f>
      </c>
      <c r="O228" s="338">
        <f>IF(H228="","",50)</f>
      </c>
      <c r="P228" s="338">
        <f>IF(I228="","",25)</f>
      </c>
      <c r="Q228" s="338">
        <f>IF(J228="","",0)</f>
      </c>
      <c r="R228" s="338">
        <f>IF(K228="",SUM(M228:Q228),"")</f>
        <v>0</v>
      </c>
      <c r="S228" s="290">
        <f>SUM(R226:R228)</f>
        <v>0</v>
      </c>
      <c r="T228" s="291">
        <f>+S228/U228</f>
        <v>0</v>
      </c>
      <c r="U228" s="271">
        <f>COUNT(R226:R228)</f>
        <v>3</v>
      </c>
      <c r="V228" s="457"/>
      <c r="W228" s="396">
        <f>+R228</f>
        <v>0</v>
      </c>
      <c r="X228" s="216"/>
      <c r="Y228" s="458"/>
      <c r="Z228" s="216">
        <f>+COUNTA(F228:K228)</f>
        <v>0</v>
      </c>
      <c r="AA228" s="658"/>
      <c r="AB228" s="217" t="str">
        <f>IF(Z228=1,"","erreur")</f>
        <v>erreur</v>
      </c>
    </row>
    <row r="229" spans="1:28" s="261" customFormat="1" ht="13.5" thickBot="1">
      <c r="A229" s="701" t="s">
        <v>428</v>
      </c>
      <c r="B229" s="702"/>
      <c r="C229" s="259" t="s">
        <v>133</v>
      </c>
      <c r="D229" s="260"/>
      <c r="E229" s="197"/>
      <c r="F229" s="197"/>
      <c r="G229" s="197"/>
      <c r="H229" s="197"/>
      <c r="I229" s="197"/>
      <c r="J229" s="197"/>
      <c r="K229" s="197"/>
      <c r="L229" s="197"/>
      <c r="M229" s="197"/>
      <c r="N229" s="197"/>
      <c r="O229" s="197"/>
      <c r="P229" s="197"/>
      <c r="Q229" s="197"/>
      <c r="R229" s="106"/>
      <c r="S229" s="182"/>
      <c r="T229" s="183"/>
      <c r="U229" s="230"/>
      <c r="V229" s="231">
        <f>SUM(V230:V230)</f>
        <v>0</v>
      </c>
      <c r="W229" s="231">
        <f>SUM(W230:W230)</f>
        <v>0</v>
      </c>
      <c r="X229" s="106">
        <f>IF(V229=0,"",V229/X230)</f>
      </c>
      <c r="Y229" s="106">
        <f>IF(W229=0,"",W229/Y230)</f>
      </c>
      <c r="Z229" s="106"/>
      <c r="AA229" s="653"/>
      <c r="AB229" s="188"/>
    </row>
    <row r="230" spans="1:28" s="258" customFormat="1" ht="77.25" thickBot="1">
      <c r="A230" s="531" t="s">
        <v>442</v>
      </c>
      <c r="B230" s="532">
        <f>B228+1</f>
        <v>181</v>
      </c>
      <c r="C230" s="533" t="s">
        <v>668</v>
      </c>
      <c r="D230" s="534"/>
      <c r="E230" s="535" t="s">
        <v>156</v>
      </c>
      <c r="F230" s="572"/>
      <c r="G230" s="572"/>
      <c r="H230" s="572"/>
      <c r="I230" s="572"/>
      <c r="J230" s="572"/>
      <c r="K230" s="572"/>
      <c r="L230" s="218">
        <f>COUNTA(F230:K230)</f>
        <v>0</v>
      </c>
      <c r="M230" s="536">
        <f>IF(F230="","",100)</f>
      </c>
      <c r="N230" s="536">
        <f>IF(G230="","",75)</f>
      </c>
      <c r="O230" s="536">
        <f>IF(H230="","",50)</f>
      </c>
      <c r="P230" s="536">
        <f>IF(I230="","",25)</f>
      </c>
      <c r="Q230" s="536">
        <f>IF(J230="","",0)</f>
      </c>
      <c r="R230" s="536">
        <f>IF(K230="",SUM(M230:Q230),"")</f>
        <v>0</v>
      </c>
      <c r="S230" s="584">
        <f>SUM(R230:R230)</f>
        <v>0</v>
      </c>
      <c r="T230" s="585">
        <f>+S230/U230</f>
        <v>0</v>
      </c>
      <c r="U230" s="586">
        <f>COUNT(R230:R230)</f>
        <v>1</v>
      </c>
      <c r="V230" s="312">
        <f>+R230</f>
        <v>0</v>
      </c>
      <c r="W230" s="219"/>
      <c r="X230" s="582">
        <f>COUNT(V230:V230)</f>
        <v>1</v>
      </c>
      <c r="Y230" s="582">
        <f>COUNT(W230:W230)</f>
        <v>0</v>
      </c>
      <c r="Z230" s="219">
        <f>+COUNTA(F230:K230)</f>
        <v>0</v>
      </c>
      <c r="AA230" s="660"/>
      <c r="AB230" s="220" t="str">
        <f>IF(Z230=1,"","erreur")</f>
        <v>erreur</v>
      </c>
    </row>
    <row r="231" spans="19:28" ht="13.5" thickBot="1">
      <c r="S231" s="589">
        <f>S230+S228+S224+S215+S212+S206+S201+S194+S185+S170</f>
        <v>0</v>
      </c>
      <c r="T231" s="590">
        <f>S231/U231</f>
        <v>0</v>
      </c>
      <c r="U231" s="344">
        <f>U230+U228+U224+U215+U212+U206+U201+U194+U185+U170</f>
        <v>66</v>
      </c>
      <c r="V231" s="576">
        <f>V229+V225+V216+V213+V207+V202+V195+V186+V171+V154</f>
        <v>0</v>
      </c>
      <c r="W231" s="580">
        <f>W229+W225+W216+W213+W207+W202+W195+W186+W171+W154</f>
        <v>0</v>
      </c>
      <c r="X231" s="583">
        <f>X230+X226+X217+X214+X208+X203+X196+X187+X172+X155</f>
        <v>35</v>
      </c>
      <c r="Y231" s="558">
        <f>Y230+Y226+Y217+Y214+Y208+Y203+Y196+Y187+Y172+Y155</f>
        <v>31</v>
      </c>
      <c r="AB231" s="195"/>
    </row>
    <row r="232" spans="1:28" s="103" customFormat="1" ht="16.5" thickBot="1">
      <c r="A232" s="250"/>
      <c r="B232" s="107"/>
      <c r="C232" s="460"/>
      <c r="D232" s="460"/>
      <c r="E232" s="460"/>
      <c r="F232" s="107"/>
      <c r="G232" s="107"/>
      <c r="H232" s="107"/>
      <c r="I232" s="107"/>
      <c r="J232" s="107"/>
      <c r="K232" s="107"/>
      <c r="T232" s="114"/>
      <c r="U232" s="232"/>
      <c r="V232" s="581">
        <f>V231/X231</f>
        <v>0</v>
      </c>
      <c r="W232" s="581">
        <f>W231/Y231</f>
        <v>0</v>
      </c>
      <c r="X232" s="347"/>
      <c r="Y232" s="102"/>
      <c r="Z232" s="107"/>
      <c r="AB232" s="196"/>
    </row>
    <row r="233" spans="1:28" s="103" customFormat="1" ht="18">
      <c r="A233" s="250"/>
      <c r="B233" s="107"/>
      <c r="C233" s="711" t="s">
        <v>495</v>
      </c>
      <c r="D233" s="711"/>
      <c r="E233" s="253"/>
      <c r="F233" s="108"/>
      <c r="G233" s="108"/>
      <c r="H233" s="108"/>
      <c r="I233" s="108"/>
      <c r="J233" s="108"/>
      <c r="K233" s="108"/>
      <c r="L233" s="113"/>
      <c r="M233" s="113"/>
      <c r="N233" s="113"/>
      <c r="O233" s="113"/>
      <c r="P233" s="113"/>
      <c r="Q233" s="113"/>
      <c r="R233" s="113"/>
      <c r="T233" s="114"/>
      <c r="U233" s="232"/>
      <c r="V233" s="115"/>
      <c r="W233" s="115"/>
      <c r="X233" s="115"/>
      <c r="Y233" s="51"/>
      <c r="Z233" s="108"/>
      <c r="AA233" s="113"/>
      <c r="AB233" s="185"/>
    </row>
    <row r="234" spans="1:28" s="103" customFormat="1" ht="16.5" thickBot="1">
      <c r="A234" s="250"/>
      <c r="B234" s="107"/>
      <c r="C234" s="254" t="s">
        <v>340</v>
      </c>
      <c r="D234" s="252"/>
      <c r="E234" s="253"/>
      <c r="F234" s="108"/>
      <c r="G234" s="108"/>
      <c r="H234" s="108"/>
      <c r="I234" s="108"/>
      <c r="J234" s="108"/>
      <c r="K234" s="108"/>
      <c r="L234" s="113"/>
      <c r="M234" s="113"/>
      <c r="N234" s="113"/>
      <c r="O234" s="113"/>
      <c r="P234" s="113"/>
      <c r="Q234" s="113"/>
      <c r="R234" s="113"/>
      <c r="T234" s="114"/>
      <c r="U234" s="232"/>
      <c r="V234" s="115"/>
      <c r="W234" s="115"/>
      <c r="X234" s="115"/>
      <c r="Y234" s="51"/>
      <c r="Z234" s="108"/>
      <c r="AA234" s="113"/>
      <c r="AB234" s="185"/>
    </row>
    <row r="235" spans="1:28" s="261" customFormat="1" ht="13.5" thickBot="1">
      <c r="A235" s="722"/>
      <c r="B235" s="723"/>
      <c r="C235" s="259" t="s">
        <v>134</v>
      </c>
      <c r="D235" s="260"/>
      <c r="E235" s="197"/>
      <c r="F235" s="197"/>
      <c r="G235" s="197"/>
      <c r="H235" s="197"/>
      <c r="I235" s="197"/>
      <c r="J235" s="197"/>
      <c r="K235" s="197"/>
      <c r="L235" s="197"/>
      <c r="M235" s="197"/>
      <c r="N235" s="197"/>
      <c r="O235" s="197"/>
      <c r="P235" s="197"/>
      <c r="Q235" s="197"/>
      <c r="R235" s="106"/>
      <c r="S235" s="182"/>
      <c r="T235" s="183"/>
      <c r="U235" s="230"/>
      <c r="V235" s="106"/>
      <c r="W235" s="106"/>
      <c r="X235" s="106"/>
      <c r="Y235" s="184"/>
      <c r="Z235" s="106"/>
      <c r="AA235" s="653"/>
      <c r="AB235" s="188"/>
    </row>
    <row r="236" spans="1:28" s="261" customFormat="1" ht="13.5" thickBot="1">
      <c r="A236" s="719"/>
      <c r="B236" s="721"/>
      <c r="C236" s="259" t="s">
        <v>555</v>
      </c>
      <c r="D236" s="260"/>
      <c r="E236" s="197"/>
      <c r="F236" s="197"/>
      <c r="G236" s="197"/>
      <c r="H236" s="197"/>
      <c r="I236" s="197"/>
      <c r="J236" s="197"/>
      <c r="K236" s="197"/>
      <c r="L236" s="197"/>
      <c r="M236" s="197"/>
      <c r="N236" s="197"/>
      <c r="O236" s="197"/>
      <c r="P236" s="197"/>
      <c r="Q236" s="197"/>
      <c r="R236" s="106"/>
      <c r="S236" s="182"/>
      <c r="T236" s="183"/>
      <c r="U236" s="230"/>
      <c r="V236" s="231">
        <f>SUM(V237:V243)</f>
        <v>0</v>
      </c>
      <c r="W236" s="231">
        <f>SUM(W237:W243)</f>
        <v>0</v>
      </c>
      <c r="X236" s="106">
        <f>IF(V236=0,"",V236/X237)</f>
      </c>
      <c r="Y236" s="106">
        <f>IF(W236=0,"",W236/Y237)</f>
      </c>
      <c r="Z236" s="106"/>
      <c r="AA236" s="653"/>
      <c r="AB236" s="188"/>
    </row>
    <row r="237" spans="1:28" s="351" customFormat="1" ht="13.5" thickBot="1">
      <c r="A237" s="717" t="s">
        <v>428</v>
      </c>
      <c r="B237" s="718"/>
      <c r="C237" s="538" t="s">
        <v>404</v>
      </c>
      <c r="D237" s="539" t="s">
        <v>177</v>
      </c>
      <c r="E237" s="540" t="s">
        <v>377</v>
      </c>
      <c r="F237" s="204" t="s">
        <v>434</v>
      </c>
      <c r="G237" s="204" t="s">
        <v>435</v>
      </c>
      <c r="H237" s="204" t="s">
        <v>436</v>
      </c>
      <c r="I237" s="204" t="s">
        <v>437</v>
      </c>
      <c r="J237" s="204" t="s">
        <v>438</v>
      </c>
      <c r="K237" s="204" t="s">
        <v>287</v>
      </c>
      <c r="L237" s="205" t="s">
        <v>524</v>
      </c>
      <c r="M237" s="204" t="s">
        <v>434</v>
      </c>
      <c r="N237" s="204" t="s">
        <v>435</v>
      </c>
      <c r="O237" s="204" t="s">
        <v>436</v>
      </c>
      <c r="P237" s="204" t="s">
        <v>437</v>
      </c>
      <c r="Q237" s="204" t="s">
        <v>438</v>
      </c>
      <c r="R237" s="204" t="s">
        <v>169</v>
      </c>
      <c r="S237" s="206"/>
      <c r="T237" s="207"/>
      <c r="U237" s="208"/>
      <c r="V237" s="204"/>
      <c r="W237" s="204"/>
      <c r="X237" s="586">
        <f>COUNT(V237:V243)</f>
        <v>5</v>
      </c>
      <c r="Y237" s="586">
        <f>COUNT(W237:W243)</f>
        <v>1</v>
      </c>
      <c r="Z237" s="105"/>
      <c r="AA237" s="624" t="s">
        <v>378</v>
      </c>
      <c r="AB237" s="187" t="s">
        <v>524</v>
      </c>
    </row>
    <row r="238" spans="1:28" s="103" customFormat="1" ht="63.75">
      <c r="A238" s="541" t="s">
        <v>442</v>
      </c>
      <c r="B238" s="542">
        <f>B230+1</f>
        <v>182</v>
      </c>
      <c r="C238" s="543" t="s">
        <v>636</v>
      </c>
      <c r="D238" s="544"/>
      <c r="E238" s="303" t="s">
        <v>157</v>
      </c>
      <c r="F238" s="567"/>
      <c r="G238" s="567"/>
      <c r="H238" s="567"/>
      <c r="I238" s="567"/>
      <c r="J238" s="567"/>
      <c r="K238" s="567"/>
      <c r="L238" s="180">
        <f aca="true" t="shared" si="123" ref="L238:L243">COUNTA(F238:K238)</f>
        <v>0</v>
      </c>
      <c r="M238" s="284">
        <f aca="true" t="shared" si="124" ref="M238:M243">IF(F238="","",100)</f>
      </c>
      <c r="N238" s="284">
        <f aca="true" t="shared" si="125" ref="N238:N243">IF(G238="","",75)</f>
      </c>
      <c r="O238" s="284">
        <f aca="true" t="shared" si="126" ref="O238:O243">IF(H238="","",50)</f>
      </c>
      <c r="P238" s="284">
        <f aca="true" t="shared" si="127" ref="P238:P243">IF(I238="","",25)</f>
      </c>
      <c r="Q238" s="284">
        <f aca="true" t="shared" si="128" ref="Q238:Q243">IF(J238="","",0)</f>
      </c>
      <c r="R238" s="284">
        <f aca="true" t="shared" si="129" ref="R238:R243">IF(K238="",SUM(M238:Q238),"")</f>
        <v>0</v>
      </c>
      <c r="S238" s="412"/>
      <c r="T238" s="413"/>
      <c r="U238" s="414"/>
      <c r="V238" s="312">
        <f>+R238</f>
        <v>0</v>
      </c>
      <c r="W238" s="181"/>
      <c r="X238" s="181"/>
      <c r="Y238" s="478"/>
      <c r="Z238" s="181">
        <f aca="true" t="shared" si="130" ref="Z238:Z243">+COUNTA(F238:K238)</f>
        <v>0</v>
      </c>
      <c r="AA238" s="654"/>
      <c r="AB238" s="191" t="str">
        <f aca="true" t="shared" si="131" ref="AB238:AB243">IF(Z238=1,"","erreur")</f>
        <v>erreur</v>
      </c>
    </row>
    <row r="239" spans="1:28" s="103" customFormat="1" ht="25.5">
      <c r="A239" s="508" t="s">
        <v>442</v>
      </c>
      <c r="B239" s="422">
        <f>B238+1</f>
        <v>183</v>
      </c>
      <c r="C239" s="238" t="s">
        <v>23</v>
      </c>
      <c r="D239" s="545"/>
      <c r="E239" s="546" t="s">
        <v>640</v>
      </c>
      <c r="F239" s="567"/>
      <c r="G239" s="567"/>
      <c r="H239" s="567"/>
      <c r="I239" s="567"/>
      <c r="J239" s="567"/>
      <c r="K239" s="567"/>
      <c r="L239" s="180">
        <f t="shared" si="123"/>
        <v>0</v>
      </c>
      <c r="M239" s="284">
        <f t="shared" si="124"/>
      </c>
      <c r="N239" s="284">
        <f t="shared" si="125"/>
      </c>
      <c r="O239" s="284">
        <f t="shared" si="126"/>
      </c>
      <c r="P239" s="284">
        <f t="shared" si="127"/>
      </c>
      <c r="Q239" s="284">
        <f t="shared" si="128"/>
      </c>
      <c r="R239" s="284">
        <f t="shared" si="129"/>
        <v>0</v>
      </c>
      <c r="S239" s="412"/>
      <c r="T239" s="413"/>
      <c r="U239" s="414"/>
      <c r="V239" s="312">
        <f>+R239</f>
        <v>0</v>
      </c>
      <c r="W239" s="181"/>
      <c r="X239" s="181"/>
      <c r="Y239" s="478"/>
      <c r="Z239" s="181">
        <f t="shared" si="130"/>
        <v>0</v>
      </c>
      <c r="AA239" s="654"/>
      <c r="AB239" s="191" t="str">
        <f t="shared" si="131"/>
        <v>erreur</v>
      </c>
    </row>
    <row r="240" spans="1:28" s="103" customFormat="1" ht="12.75">
      <c r="A240" s="508" t="s">
        <v>442</v>
      </c>
      <c r="B240" s="300">
        <f>B239+1</f>
        <v>184</v>
      </c>
      <c r="C240" s="238" t="s">
        <v>322</v>
      </c>
      <c r="D240" s="358"/>
      <c r="E240" s="303"/>
      <c r="F240" s="567"/>
      <c r="G240" s="567"/>
      <c r="H240" s="567"/>
      <c r="I240" s="567"/>
      <c r="J240" s="567"/>
      <c r="K240" s="567"/>
      <c r="L240" s="180">
        <f t="shared" si="123"/>
        <v>0</v>
      </c>
      <c r="M240" s="284">
        <f t="shared" si="124"/>
      </c>
      <c r="N240" s="284">
        <f t="shared" si="125"/>
      </c>
      <c r="O240" s="284">
        <f t="shared" si="126"/>
      </c>
      <c r="P240" s="284">
        <f t="shared" si="127"/>
      </c>
      <c r="Q240" s="284">
        <f t="shared" si="128"/>
      </c>
      <c r="R240" s="284">
        <f t="shared" si="129"/>
        <v>0</v>
      </c>
      <c r="S240" s="412"/>
      <c r="T240" s="413"/>
      <c r="U240" s="414"/>
      <c r="V240" s="312">
        <f>+R240</f>
        <v>0</v>
      </c>
      <c r="W240" s="181"/>
      <c r="X240" s="181"/>
      <c r="Y240" s="478"/>
      <c r="Z240" s="181">
        <f t="shared" si="130"/>
        <v>0</v>
      </c>
      <c r="AA240" s="654"/>
      <c r="AB240" s="191" t="str">
        <f t="shared" si="131"/>
        <v>erreur</v>
      </c>
    </row>
    <row r="241" spans="1:28" s="103" customFormat="1" ht="25.5">
      <c r="A241" s="508" t="s">
        <v>442</v>
      </c>
      <c r="B241" s="300">
        <f>B240+1</f>
        <v>185</v>
      </c>
      <c r="C241" s="238" t="s">
        <v>45</v>
      </c>
      <c r="D241" s="358"/>
      <c r="E241" s="525" t="s">
        <v>46</v>
      </c>
      <c r="F241" s="567"/>
      <c r="G241" s="567"/>
      <c r="H241" s="567"/>
      <c r="I241" s="567"/>
      <c r="J241" s="567"/>
      <c r="K241" s="567"/>
      <c r="L241" s="180">
        <f t="shared" si="123"/>
        <v>0</v>
      </c>
      <c r="M241" s="284">
        <f t="shared" si="124"/>
      </c>
      <c r="N241" s="284">
        <f t="shared" si="125"/>
      </c>
      <c r="O241" s="284">
        <f t="shared" si="126"/>
      </c>
      <c r="P241" s="284">
        <f t="shared" si="127"/>
      </c>
      <c r="Q241" s="284">
        <f t="shared" si="128"/>
      </c>
      <c r="R241" s="284">
        <f t="shared" si="129"/>
        <v>0</v>
      </c>
      <c r="S241" s="412"/>
      <c r="T241" s="413"/>
      <c r="U241" s="414"/>
      <c r="V241" s="312">
        <f>+R241</f>
        <v>0</v>
      </c>
      <c r="W241" s="181"/>
      <c r="X241" s="181"/>
      <c r="Y241" s="478"/>
      <c r="Z241" s="181">
        <f t="shared" si="130"/>
        <v>0</v>
      </c>
      <c r="AA241" s="654"/>
      <c r="AB241" s="191" t="str">
        <f t="shared" si="131"/>
        <v>erreur</v>
      </c>
    </row>
    <row r="242" spans="1:28" s="103" customFormat="1" ht="12.75">
      <c r="A242" s="508" t="s">
        <v>442</v>
      </c>
      <c r="B242" s="300">
        <f>B241+1</f>
        <v>186</v>
      </c>
      <c r="C242" s="238"/>
      <c r="D242" s="358" t="s">
        <v>426</v>
      </c>
      <c r="E242" s="525"/>
      <c r="F242" s="567"/>
      <c r="G242" s="567"/>
      <c r="H242" s="567"/>
      <c r="I242" s="567"/>
      <c r="J242" s="567"/>
      <c r="K242" s="567"/>
      <c r="L242" s="180">
        <f t="shared" si="123"/>
        <v>0</v>
      </c>
      <c r="M242" s="284">
        <f t="shared" si="124"/>
      </c>
      <c r="N242" s="284">
        <f t="shared" si="125"/>
      </c>
      <c r="O242" s="284">
        <f t="shared" si="126"/>
      </c>
      <c r="P242" s="284">
        <f t="shared" si="127"/>
      </c>
      <c r="Q242" s="284">
        <f t="shared" si="128"/>
      </c>
      <c r="R242" s="284">
        <f t="shared" si="129"/>
        <v>0</v>
      </c>
      <c r="S242" s="412"/>
      <c r="T242" s="413"/>
      <c r="U242" s="414"/>
      <c r="V242" s="412"/>
      <c r="W242" s="396">
        <f>+R242</f>
        <v>0</v>
      </c>
      <c r="X242" s="181"/>
      <c r="Y242" s="478"/>
      <c r="Z242" s="181">
        <f t="shared" si="130"/>
        <v>0</v>
      </c>
      <c r="AA242" s="654"/>
      <c r="AB242" s="191" t="str">
        <f t="shared" si="131"/>
        <v>erreur</v>
      </c>
    </row>
    <row r="243" spans="1:28" s="103" customFormat="1" ht="26.25" thickBot="1">
      <c r="A243" s="547" t="s">
        <v>442</v>
      </c>
      <c r="B243" s="548">
        <f>B242+1</f>
        <v>187</v>
      </c>
      <c r="C243" s="401" t="s">
        <v>12</v>
      </c>
      <c r="D243" s="402"/>
      <c r="E243" s="403" t="s">
        <v>498</v>
      </c>
      <c r="F243" s="566"/>
      <c r="G243" s="566"/>
      <c r="H243" s="566"/>
      <c r="I243" s="566"/>
      <c r="J243" s="566"/>
      <c r="K243" s="566"/>
      <c r="L243" s="215">
        <f t="shared" si="123"/>
        <v>0</v>
      </c>
      <c r="M243" s="338">
        <f t="shared" si="124"/>
      </c>
      <c r="N243" s="338">
        <f t="shared" si="125"/>
      </c>
      <c r="O243" s="338">
        <f t="shared" si="126"/>
      </c>
      <c r="P243" s="338">
        <f t="shared" si="127"/>
      </c>
      <c r="Q243" s="338">
        <f t="shared" si="128"/>
      </c>
      <c r="R243" s="338">
        <f t="shared" si="129"/>
        <v>0</v>
      </c>
      <c r="S243" s="290">
        <f>SUM(R238:R243)</f>
        <v>0</v>
      </c>
      <c r="T243" s="291">
        <f>+S243/U243</f>
        <v>0</v>
      </c>
      <c r="U243" s="271">
        <f>COUNT(R238:R243)</f>
        <v>6</v>
      </c>
      <c r="V243" s="312">
        <f>+R243</f>
        <v>0</v>
      </c>
      <c r="W243" s="216"/>
      <c r="X243" s="216"/>
      <c r="Y243" s="458"/>
      <c r="Z243" s="216">
        <f t="shared" si="130"/>
        <v>0</v>
      </c>
      <c r="AA243" s="658"/>
      <c r="AB243" s="217" t="str">
        <f t="shared" si="131"/>
        <v>erreur</v>
      </c>
    </row>
    <row r="244" spans="1:28" s="261" customFormat="1" ht="13.5" thickBot="1">
      <c r="A244" s="697" t="s">
        <v>428</v>
      </c>
      <c r="B244" s="698"/>
      <c r="C244" s="259" t="s">
        <v>425</v>
      </c>
      <c r="D244" s="260"/>
      <c r="E244" s="197"/>
      <c r="F244" s="197"/>
      <c r="G244" s="197"/>
      <c r="H244" s="197"/>
      <c r="I244" s="197"/>
      <c r="J244" s="197"/>
      <c r="K244" s="197"/>
      <c r="L244" s="197" t="s">
        <v>524</v>
      </c>
      <c r="M244" s="197">
        <f>IF(F244="","",L244*0)</f>
      </c>
      <c r="N244" s="197">
        <f>IF(G244="","",L244*2)</f>
      </c>
      <c r="O244" s="197">
        <f>IF(H244="","",L244*4)</f>
      </c>
      <c r="P244" s="197">
        <f>IF(I244="","",L244*6)</f>
      </c>
      <c r="Q244" s="197">
        <f>IF(J244="","",L244*8)</f>
      </c>
      <c r="R244" s="106"/>
      <c r="S244" s="182"/>
      <c r="T244" s="183"/>
      <c r="U244" s="230"/>
      <c r="V244" s="231">
        <f>SUM(V245:V246)</f>
        <v>0</v>
      </c>
      <c r="W244" s="231">
        <f>SUM(W245:W246)</f>
        <v>0</v>
      </c>
      <c r="X244" s="106">
        <f>IF(V244=0,"",V244/X245)</f>
      </c>
      <c r="Y244" s="106">
        <f>IF(W244=0,"",W244/Y245)</f>
      </c>
      <c r="Z244" s="106"/>
      <c r="AA244" s="653"/>
      <c r="AB244" s="188"/>
    </row>
    <row r="245" spans="1:28" s="103" customFormat="1" ht="51.75" thickBot="1">
      <c r="A245" s="531" t="s">
        <v>442</v>
      </c>
      <c r="B245" s="549">
        <f>B243+1</f>
        <v>188</v>
      </c>
      <c r="C245" s="438" t="s">
        <v>629</v>
      </c>
      <c r="D245" s="439"/>
      <c r="E245" s="514" t="s">
        <v>158</v>
      </c>
      <c r="F245" s="567"/>
      <c r="G245" s="567"/>
      <c r="H245" s="567"/>
      <c r="I245" s="567"/>
      <c r="J245" s="567"/>
      <c r="K245" s="567"/>
      <c r="L245" s="180">
        <f>COUNTA(F245:K245)</f>
        <v>0</v>
      </c>
      <c r="M245" s="284">
        <f>IF(F245="","",100)</f>
      </c>
      <c r="N245" s="284">
        <f>IF(G245="","",75)</f>
      </c>
      <c r="O245" s="284">
        <f>IF(H245="","",50)</f>
      </c>
      <c r="P245" s="284">
        <f>IF(I245="","",25)</f>
      </c>
      <c r="Q245" s="284">
        <f>IF(J245="","",0)</f>
      </c>
      <c r="R245" s="284">
        <f>IF(K245="",SUM(M245:Q245),"")</f>
        <v>0</v>
      </c>
      <c r="S245" s="412"/>
      <c r="T245" s="413"/>
      <c r="U245" s="414"/>
      <c r="V245" s="312">
        <f>+R245</f>
        <v>0</v>
      </c>
      <c r="W245" s="181"/>
      <c r="X245" s="271">
        <f>COUNT(V245:V246)</f>
        <v>2</v>
      </c>
      <c r="Y245" s="271">
        <f>COUNT(W245:W246)</f>
        <v>0</v>
      </c>
      <c r="Z245" s="181">
        <f>+COUNTA(F245:K245)</f>
        <v>0</v>
      </c>
      <c r="AA245" s="654"/>
      <c r="AB245" s="191" t="str">
        <f>IF(Z245=1,"","erreur")</f>
        <v>erreur</v>
      </c>
    </row>
    <row r="246" spans="1:28" s="103" customFormat="1" ht="26.25" thickBot="1">
      <c r="A246" s="531" t="s">
        <v>442</v>
      </c>
      <c r="B246" s="549">
        <f>B245+1</f>
        <v>189</v>
      </c>
      <c r="C246" s="401" t="s">
        <v>630</v>
      </c>
      <c r="D246" s="402"/>
      <c r="E246" s="403"/>
      <c r="F246" s="566"/>
      <c r="G246" s="566"/>
      <c r="H246" s="566"/>
      <c r="I246" s="566"/>
      <c r="J246" s="566"/>
      <c r="K246" s="566"/>
      <c r="L246" s="215">
        <f>COUNTA(F246:K246)</f>
        <v>0</v>
      </c>
      <c r="M246" s="338">
        <f>IF(F246="","",100)</f>
      </c>
      <c r="N246" s="338">
        <f>IF(G246="","",75)</f>
      </c>
      <c r="O246" s="338">
        <f>IF(H246="","",50)</f>
      </c>
      <c r="P246" s="338">
        <f>IF(I246="","",25)</f>
      </c>
      <c r="Q246" s="338">
        <f>IF(J246="","",0)</f>
      </c>
      <c r="R246" s="338">
        <f>IF(K246="",SUM(M246:Q246),"")</f>
        <v>0</v>
      </c>
      <c r="S246" s="290">
        <f>SUM(R245:R246)</f>
        <v>0</v>
      </c>
      <c r="T246" s="291">
        <f>+S246/U246</f>
        <v>0</v>
      </c>
      <c r="U246" s="271">
        <f>COUNT(R245:R246)</f>
        <v>2</v>
      </c>
      <c r="V246" s="312">
        <f>+R246</f>
        <v>0</v>
      </c>
      <c r="W246" s="216"/>
      <c r="X246" s="216"/>
      <c r="Y246" s="458"/>
      <c r="Z246" s="216">
        <f>+COUNTA(F246:K246)</f>
        <v>0</v>
      </c>
      <c r="AA246" s="658"/>
      <c r="AB246" s="217" t="str">
        <f>IF(Z246=1,"","erreur")</f>
        <v>erreur</v>
      </c>
    </row>
    <row r="247" spans="1:28" s="261" customFormat="1" ht="13.5" thickBot="1">
      <c r="A247" s="701" t="s">
        <v>428</v>
      </c>
      <c r="B247" s="702"/>
      <c r="C247" s="259" t="s">
        <v>409</v>
      </c>
      <c r="D247" s="260"/>
      <c r="E247" s="197"/>
      <c r="F247" s="197"/>
      <c r="G247" s="197"/>
      <c r="H247" s="197"/>
      <c r="I247" s="197"/>
      <c r="J247" s="197"/>
      <c r="K247" s="197"/>
      <c r="L247" s="197" t="s">
        <v>524</v>
      </c>
      <c r="M247" s="197">
        <f>IF(F247="","",L247*0)</f>
      </c>
      <c r="N247" s="197">
        <f>IF(G247="","",L247*2)</f>
      </c>
      <c r="O247" s="197">
        <f>IF(H247="","",L247*4)</f>
      </c>
      <c r="P247" s="197">
        <f>IF(I247="","",L247*6)</f>
      </c>
      <c r="Q247" s="197">
        <f>IF(J247="","",L247*8)</f>
      </c>
      <c r="R247" s="106"/>
      <c r="S247" s="182"/>
      <c r="T247" s="183"/>
      <c r="U247" s="230"/>
      <c r="V247" s="231">
        <f>SUM(V248:V253)</f>
        <v>0</v>
      </c>
      <c r="W247" s="231">
        <f>SUM(W248:W253)</f>
        <v>0</v>
      </c>
      <c r="X247" s="106">
        <f>IF(V247=0,"",V247/X248)</f>
      </c>
      <c r="Y247" s="106">
        <f>IF(W247=0,"",W247/Y248)</f>
      </c>
      <c r="Z247" s="106"/>
      <c r="AA247" s="653"/>
      <c r="AB247" s="188"/>
    </row>
    <row r="248" spans="1:28" s="103" customFormat="1" ht="102">
      <c r="A248" s="436" t="s">
        <v>442</v>
      </c>
      <c r="B248" s="473">
        <f>B246+1</f>
        <v>190</v>
      </c>
      <c r="C248" s="474" t="s">
        <v>68</v>
      </c>
      <c r="D248" s="550"/>
      <c r="E248" s="551" t="s">
        <v>703</v>
      </c>
      <c r="F248" s="567"/>
      <c r="G248" s="567"/>
      <c r="H248" s="567"/>
      <c r="I248" s="567"/>
      <c r="J248" s="567"/>
      <c r="K248" s="567"/>
      <c r="L248" s="180">
        <f aca="true" t="shared" si="132" ref="L248:L253">COUNTA(F248:K248)</f>
        <v>0</v>
      </c>
      <c r="M248" s="284">
        <f aca="true" t="shared" si="133" ref="M248:M253">IF(F248="","",100)</f>
      </c>
      <c r="N248" s="284">
        <f aca="true" t="shared" si="134" ref="N248:N253">IF(G248="","",75)</f>
      </c>
      <c r="O248" s="284">
        <f aca="true" t="shared" si="135" ref="O248:O253">IF(H248="","",50)</f>
      </c>
      <c r="P248" s="284">
        <f aca="true" t="shared" si="136" ref="P248:P253">IF(I248="","",25)</f>
      </c>
      <c r="Q248" s="284">
        <f aca="true" t="shared" si="137" ref="Q248:Q253">IF(J248="","",0)</f>
      </c>
      <c r="R248" s="284">
        <f aca="true" t="shared" si="138" ref="R248:R253">IF(K248="",SUM(M248:Q248),"")</f>
        <v>0</v>
      </c>
      <c r="S248" s="412"/>
      <c r="T248" s="413"/>
      <c r="U248" s="414"/>
      <c r="V248" s="312">
        <f>+R248</f>
        <v>0</v>
      </c>
      <c r="W248" s="181"/>
      <c r="X248" s="271">
        <f>COUNT(V248:V253)</f>
        <v>4</v>
      </c>
      <c r="Y248" s="271">
        <f>COUNT(W248:W253)</f>
        <v>2</v>
      </c>
      <c r="Z248" s="181">
        <f aca="true" t="shared" si="139" ref="Z248:Z253">+COUNTA(F248:K248)</f>
        <v>0</v>
      </c>
      <c r="AA248" s="654"/>
      <c r="AB248" s="191" t="str">
        <f aca="true" t="shared" si="140" ref="AB248:AB253">IF(Z248=1,"","erreur")</f>
        <v>erreur</v>
      </c>
    </row>
    <row r="249" spans="1:28" s="103" customFormat="1" ht="89.25">
      <c r="A249" s="302" t="s">
        <v>442</v>
      </c>
      <c r="B249" s="422">
        <f>B248+1</f>
        <v>191</v>
      </c>
      <c r="C249" s="238" t="s">
        <v>427</v>
      </c>
      <c r="D249" s="358"/>
      <c r="E249" s="267" t="s">
        <v>729</v>
      </c>
      <c r="F249" s="567"/>
      <c r="G249" s="567"/>
      <c r="H249" s="567"/>
      <c r="I249" s="567"/>
      <c r="J249" s="567"/>
      <c r="K249" s="567"/>
      <c r="L249" s="180">
        <f t="shared" si="132"/>
        <v>0</v>
      </c>
      <c r="M249" s="284">
        <f t="shared" si="133"/>
      </c>
      <c r="N249" s="284">
        <f t="shared" si="134"/>
      </c>
      <c r="O249" s="284">
        <f t="shared" si="135"/>
      </c>
      <c r="P249" s="284">
        <f t="shared" si="136"/>
      </c>
      <c r="Q249" s="284">
        <f t="shared" si="137"/>
      </c>
      <c r="R249" s="284">
        <f t="shared" si="138"/>
        <v>0</v>
      </c>
      <c r="S249" s="412"/>
      <c r="T249" s="413"/>
      <c r="U249" s="414"/>
      <c r="V249" s="312">
        <f>+R249</f>
        <v>0</v>
      </c>
      <c r="W249" s="181"/>
      <c r="X249" s="181"/>
      <c r="Y249" s="478"/>
      <c r="Z249" s="181">
        <f t="shared" si="139"/>
        <v>0</v>
      </c>
      <c r="AA249" s="654"/>
      <c r="AB249" s="191" t="str">
        <f t="shared" si="140"/>
        <v>erreur</v>
      </c>
    </row>
    <row r="250" spans="1:28" s="103" customFormat="1" ht="25.5">
      <c r="A250" s="302" t="s">
        <v>442</v>
      </c>
      <c r="B250" s="422">
        <f>B249+1</f>
        <v>192</v>
      </c>
      <c r="C250" s="270"/>
      <c r="D250" s="358" t="s">
        <v>67</v>
      </c>
      <c r="E250" s="303"/>
      <c r="F250" s="567"/>
      <c r="G250" s="567"/>
      <c r="H250" s="567"/>
      <c r="I250" s="567"/>
      <c r="J250" s="567"/>
      <c r="K250" s="567"/>
      <c r="L250" s="180">
        <f t="shared" si="132"/>
        <v>0</v>
      </c>
      <c r="M250" s="284">
        <f t="shared" si="133"/>
      </c>
      <c r="N250" s="284">
        <f t="shared" si="134"/>
      </c>
      <c r="O250" s="284">
        <f t="shared" si="135"/>
      </c>
      <c r="P250" s="284">
        <f t="shared" si="136"/>
      </c>
      <c r="Q250" s="284">
        <f t="shared" si="137"/>
      </c>
      <c r="R250" s="284">
        <f t="shared" si="138"/>
        <v>0</v>
      </c>
      <c r="S250" s="412"/>
      <c r="T250" s="413"/>
      <c r="U250" s="414"/>
      <c r="V250" s="412"/>
      <c r="W250" s="396">
        <f>+R250</f>
        <v>0</v>
      </c>
      <c r="X250" s="181"/>
      <c r="Y250" s="478"/>
      <c r="Z250" s="181">
        <f t="shared" si="139"/>
        <v>0</v>
      </c>
      <c r="AA250" s="654"/>
      <c r="AB250" s="191" t="str">
        <f t="shared" si="140"/>
        <v>erreur</v>
      </c>
    </row>
    <row r="251" spans="1:28" s="103" customFormat="1" ht="12.75">
      <c r="A251" s="302" t="s">
        <v>442</v>
      </c>
      <c r="B251" s="422">
        <f>B250+1</f>
        <v>193</v>
      </c>
      <c r="C251" s="264"/>
      <c r="D251" s="482" t="s">
        <v>427</v>
      </c>
      <c r="E251" s="303"/>
      <c r="F251" s="567"/>
      <c r="G251" s="567"/>
      <c r="H251" s="567"/>
      <c r="I251" s="567"/>
      <c r="J251" s="567"/>
      <c r="K251" s="567"/>
      <c r="L251" s="180">
        <f t="shared" si="132"/>
        <v>0</v>
      </c>
      <c r="M251" s="284">
        <f t="shared" si="133"/>
      </c>
      <c r="N251" s="284">
        <f t="shared" si="134"/>
      </c>
      <c r="O251" s="284">
        <f t="shared" si="135"/>
      </c>
      <c r="P251" s="284">
        <f t="shared" si="136"/>
      </c>
      <c r="Q251" s="284">
        <f t="shared" si="137"/>
      </c>
      <c r="R251" s="284">
        <f t="shared" si="138"/>
        <v>0</v>
      </c>
      <c r="S251" s="412"/>
      <c r="T251" s="413"/>
      <c r="U251" s="414"/>
      <c r="V251" s="412"/>
      <c r="W251" s="396">
        <f>+R251</f>
        <v>0</v>
      </c>
      <c r="X251" s="181"/>
      <c r="Y251" s="478"/>
      <c r="Z251" s="181">
        <f t="shared" si="139"/>
        <v>0</v>
      </c>
      <c r="AA251" s="654"/>
      <c r="AB251" s="191" t="str">
        <f t="shared" si="140"/>
        <v>erreur</v>
      </c>
    </row>
    <row r="252" spans="1:28" s="103" customFormat="1" ht="12.75">
      <c r="A252" s="302" t="s">
        <v>442</v>
      </c>
      <c r="B252" s="422">
        <f>B251+1</f>
        <v>194</v>
      </c>
      <c r="C252" s="264" t="s">
        <v>637</v>
      </c>
      <c r="D252" s="358"/>
      <c r="E252" s="303" t="s">
        <v>25</v>
      </c>
      <c r="F252" s="567"/>
      <c r="G252" s="567"/>
      <c r="H252" s="567"/>
      <c r="I252" s="567"/>
      <c r="J252" s="567"/>
      <c r="K252" s="567"/>
      <c r="L252" s="180">
        <f t="shared" si="132"/>
        <v>0</v>
      </c>
      <c r="M252" s="284">
        <f t="shared" si="133"/>
      </c>
      <c r="N252" s="284">
        <f t="shared" si="134"/>
      </c>
      <c r="O252" s="284">
        <f t="shared" si="135"/>
      </c>
      <c r="P252" s="284">
        <f t="shared" si="136"/>
      </c>
      <c r="Q252" s="284">
        <f t="shared" si="137"/>
      </c>
      <c r="R252" s="284">
        <f t="shared" si="138"/>
        <v>0</v>
      </c>
      <c r="S252" s="412"/>
      <c r="T252" s="413"/>
      <c r="U252" s="414"/>
      <c r="V252" s="312">
        <f>+R252</f>
        <v>0</v>
      </c>
      <c r="W252" s="181"/>
      <c r="X252" s="181"/>
      <c r="Y252" s="478"/>
      <c r="Z252" s="181">
        <f t="shared" si="139"/>
        <v>0</v>
      </c>
      <c r="AA252" s="654"/>
      <c r="AB252" s="191" t="str">
        <f t="shared" si="140"/>
        <v>erreur</v>
      </c>
    </row>
    <row r="253" spans="1:28" s="103" customFormat="1" ht="13.5" thickBot="1">
      <c r="A253" s="452" t="s">
        <v>442</v>
      </c>
      <c r="B253" s="515">
        <f>B252+1</f>
        <v>195</v>
      </c>
      <c r="C253" s="401" t="s">
        <v>638</v>
      </c>
      <c r="D253" s="402"/>
      <c r="E253" s="403" t="s">
        <v>25</v>
      </c>
      <c r="F253" s="566"/>
      <c r="G253" s="566"/>
      <c r="H253" s="566"/>
      <c r="I253" s="566"/>
      <c r="J253" s="566"/>
      <c r="K253" s="566"/>
      <c r="L253" s="215">
        <f t="shared" si="132"/>
        <v>0</v>
      </c>
      <c r="M253" s="338">
        <f t="shared" si="133"/>
      </c>
      <c r="N253" s="338">
        <f t="shared" si="134"/>
      </c>
      <c r="O253" s="338">
        <f t="shared" si="135"/>
      </c>
      <c r="P253" s="338">
        <f t="shared" si="136"/>
      </c>
      <c r="Q253" s="338">
        <f t="shared" si="137"/>
      </c>
      <c r="R253" s="338">
        <f t="shared" si="138"/>
        <v>0</v>
      </c>
      <c r="S253" s="290">
        <f>SUM(R248:R253)</f>
        <v>0</v>
      </c>
      <c r="T253" s="291">
        <f>+S253/U253</f>
        <v>0</v>
      </c>
      <c r="U253" s="271">
        <f>COUNT(R248:R253)</f>
        <v>6</v>
      </c>
      <c r="V253" s="312">
        <f>+R253</f>
        <v>0</v>
      </c>
      <c r="W253" s="216"/>
      <c r="X253" s="216"/>
      <c r="Y253" s="458"/>
      <c r="Z253" s="216">
        <f t="shared" si="139"/>
        <v>0</v>
      </c>
      <c r="AA253" s="658"/>
      <c r="AB253" s="217" t="str">
        <f t="shared" si="140"/>
        <v>erreur</v>
      </c>
    </row>
    <row r="254" spans="1:28" s="103" customFormat="1" ht="17.25" customHeight="1" thickBot="1">
      <c r="A254" s="459"/>
      <c r="B254" s="110"/>
      <c r="C254" s="109"/>
      <c r="D254" s="109"/>
      <c r="E254" s="552"/>
      <c r="F254" s="109"/>
      <c r="G254" s="109"/>
      <c r="H254" s="109"/>
      <c r="I254" s="109"/>
      <c r="J254" s="109"/>
      <c r="K254" s="109"/>
      <c r="L254" s="109"/>
      <c r="M254" s="109"/>
      <c r="N254" s="109"/>
      <c r="O254" s="109"/>
      <c r="P254" s="109"/>
      <c r="Q254" s="109"/>
      <c r="R254" s="111"/>
      <c r="S254" s="589">
        <f>S253+S246+S243</f>
        <v>0</v>
      </c>
      <c r="T254" s="590">
        <f>S254/U254</f>
        <v>0</v>
      </c>
      <c r="U254" s="589">
        <f>U253+U246+U243</f>
        <v>14</v>
      </c>
      <c r="V254" s="576">
        <f>V247+V244+V236</f>
        <v>0</v>
      </c>
      <c r="W254" s="580">
        <f>W247+W244+W236</f>
        <v>0</v>
      </c>
      <c r="X254" s="345">
        <f>X248+X245+X237</f>
        <v>11</v>
      </c>
      <c r="Y254" s="345">
        <f>Y248+Y245+Y237</f>
        <v>3</v>
      </c>
      <c r="Z254" s="109"/>
      <c r="AA254" s="109"/>
      <c r="AB254" s="109"/>
    </row>
    <row r="255" spans="1:28" s="103" customFormat="1" ht="19.5" customHeight="1">
      <c r="A255" s="459"/>
      <c r="B255" s="110"/>
      <c r="C255" s="555"/>
      <c r="D255" s="110"/>
      <c r="E255" s="552"/>
      <c r="F255" s="109"/>
      <c r="G255" s="109"/>
      <c r="H255" s="109"/>
      <c r="I255" s="109"/>
      <c r="J255" s="109"/>
      <c r="K255" s="109"/>
      <c r="L255" s="110"/>
      <c r="M255" s="109"/>
      <c r="N255" s="109"/>
      <c r="O255" s="109"/>
      <c r="P255" s="109"/>
      <c r="Q255" s="109"/>
      <c r="R255" s="111"/>
      <c r="S255" s="110"/>
      <c r="T255" s="110"/>
      <c r="U255" s="110"/>
      <c r="V255" s="110"/>
      <c r="W255" s="110"/>
      <c r="X255" s="347"/>
      <c r="Y255" s="102"/>
      <c r="Z255" s="109"/>
      <c r="AA255" s="109"/>
      <c r="AB255" s="109"/>
    </row>
    <row r="256" spans="1:28" s="103" customFormat="1" ht="15.75">
      <c r="A256" s="459"/>
      <c r="B256" s="110"/>
      <c r="C256" s="555" t="s">
        <v>549</v>
      </c>
      <c r="D256" s="673"/>
      <c r="E256" s="552"/>
      <c r="F256" s="109"/>
      <c r="G256" s="109"/>
      <c r="H256" s="109"/>
      <c r="I256" s="109"/>
      <c r="J256" s="109"/>
      <c r="K256" s="109"/>
      <c r="L256" s="145" t="s">
        <v>468</v>
      </c>
      <c r="M256" s="109"/>
      <c r="N256" s="109"/>
      <c r="O256" s="109"/>
      <c r="P256" s="109"/>
      <c r="Q256" s="109"/>
      <c r="R256" s="109"/>
      <c r="S256" s="109"/>
      <c r="T256" s="111"/>
      <c r="U256" s="537"/>
      <c r="V256" s="239"/>
      <c r="W256" s="239"/>
      <c r="X256" s="347"/>
      <c r="Y256" s="102"/>
      <c r="Z256" s="109"/>
      <c r="AA256" s="109"/>
      <c r="AB256" s="109"/>
    </row>
    <row r="257" spans="1:28" s="103" customFormat="1" ht="16.5" thickBot="1">
      <c r="A257" s="459"/>
      <c r="B257" s="110"/>
      <c r="C257" s="555" t="s">
        <v>282</v>
      </c>
      <c r="D257" s="560">
        <f>COUNTA(B23:B253)</f>
        <v>195</v>
      </c>
      <c r="E257" s="552"/>
      <c r="F257" s="109"/>
      <c r="G257" s="109"/>
      <c r="H257" s="109"/>
      <c r="I257" s="109"/>
      <c r="J257" s="109"/>
      <c r="K257" s="109"/>
      <c r="L257" s="109" t="s">
        <v>469</v>
      </c>
      <c r="M257" s="109"/>
      <c r="N257" s="109"/>
      <c r="O257" s="109"/>
      <c r="P257" s="109"/>
      <c r="Q257" s="109"/>
      <c r="R257" s="109"/>
      <c r="S257" s="109"/>
      <c r="Z257" s="109"/>
      <c r="AA257" s="109"/>
      <c r="AB257" s="109"/>
    </row>
    <row r="258" spans="1:28" s="103" customFormat="1" ht="26.25" thickBot="1">
      <c r="A258" s="459"/>
      <c r="B258" s="110"/>
      <c r="C258" s="555"/>
      <c r="D258" s="556"/>
      <c r="E258" s="552"/>
      <c r="F258" s="109"/>
      <c r="G258" s="109"/>
      <c r="H258" s="109"/>
      <c r="I258" s="109"/>
      <c r="J258" s="109"/>
      <c r="K258" s="109"/>
      <c r="L258" s="110" t="s">
        <v>491</v>
      </c>
      <c r="M258" s="109"/>
      <c r="N258" s="109"/>
      <c r="O258" s="109"/>
      <c r="Q258" s="109"/>
      <c r="R258" s="109"/>
      <c r="S258" s="591">
        <f>S254+S231+S150+S55</f>
        <v>0</v>
      </c>
      <c r="T258" s="557">
        <f>+S258/U258</f>
        <v>0</v>
      </c>
      <c r="U258" s="583">
        <f>U254+U231+U150+U55</f>
        <v>195</v>
      </c>
      <c r="V258" s="606"/>
      <c r="W258" s="606"/>
      <c r="X258" s="606"/>
      <c r="Y258" s="606"/>
      <c r="Z258" s="109"/>
      <c r="AA258" s="109"/>
      <c r="AB258" s="109"/>
    </row>
    <row r="259" spans="1:28" s="103" customFormat="1" ht="16.5" thickBot="1">
      <c r="A259" s="459"/>
      <c r="B259" s="110"/>
      <c r="C259" s="555" t="s">
        <v>548</v>
      </c>
      <c r="D259" s="673"/>
      <c r="E259" s="552"/>
      <c r="F259" s="109"/>
      <c r="G259" s="109"/>
      <c r="H259" s="109"/>
      <c r="I259" s="109"/>
      <c r="J259" s="109"/>
      <c r="K259" s="109"/>
      <c r="M259" s="109"/>
      <c r="N259" s="109"/>
      <c r="O259" s="109"/>
      <c r="P259" s="109"/>
      <c r="Q259" s="109"/>
      <c r="R259" s="111"/>
      <c r="T259" s="553"/>
      <c r="U259" s="554"/>
      <c r="V259" s="607">
        <f>V254/X254</f>
        <v>0</v>
      </c>
      <c r="W259" s="607">
        <f>W254/Y254</f>
        <v>0</v>
      </c>
      <c r="X259" s="347"/>
      <c r="Y259" s="102"/>
      <c r="Z259" s="109"/>
      <c r="AA259" s="109"/>
      <c r="AB259" s="109"/>
    </row>
    <row r="260" spans="1:28" s="103" customFormat="1" ht="15.75">
      <c r="A260" s="459"/>
      <c r="B260" s="110"/>
      <c r="C260" s="559" t="s">
        <v>523</v>
      </c>
      <c r="D260" s="560">
        <f>SUM(F262:K262)</f>
        <v>0</v>
      </c>
      <c r="E260" s="552"/>
      <c r="F260" s="109"/>
      <c r="G260" s="109"/>
      <c r="H260" s="109"/>
      <c r="I260" s="109"/>
      <c r="J260" s="109"/>
      <c r="K260" s="109"/>
      <c r="L260" s="109"/>
      <c r="M260" s="109"/>
      <c r="N260" s="109"/>
      <c r="O260" s="109"/>
      <c r="P260" s="109"/>
      <c r="Q260" s="109"/>
      <c r="R260" s="109"/>
      <c r="S260" s="109"/>
      <c r="T260" s="111"/>
      <c r="U260" s="232"/>
      <c r="V260" s="244"/>
      <c r="W260" s="537"/>
      <c r="X260" s="102"/>
      <c r="Y260" s="102"/>
      <c r="Z260" s="110"/>
      <c r="AA260" s="109"/>
      <c r="AB260" s="109"/>
    </row>
    <row r="261" spans="1:28" s="107" customFormat="1" ht="12.75">
      <c r="A261" s="459"/>
      <c r="B261" s="110"/>
      <c r="C261" s="110"/>
      <c r="D261" s="110"/>
      <c r="E261" s="560"/>
      <c r="F261" s="110"/>
      <c r="G261" s="110"/>
      <c r="H261" s="110"/>
      <c r="I261" s="110"/>
      <c r="J261" s="110"/>
      <c r="K261" s="110"/>
      <c r="L261" s="110"/>
      <c r="M261" s="110"/>
      <c r="N261" s="110"/>
      <c r="O261" s="110"/>
      <c r="P261" s="110"/>
      <c r="Q261" s="110"/>
      <c r="R261" s="110"/>
      <c r="S261" s="110"/>
      <c r="T261" s="111"/>
      <c r="U261" s="245"/>
      <c r="V261" s="51"/>
      <c r="W261" s="232"/>
      <c r="X261" s="51"/>
      <c r="Y261" s="51"/>
      <c r="Z261" s="110"/>
      <c r="AA261" s="110"/>
      <c r="AB261" s="110"/>
    </row>
    <row r="262" spans="1:28" s="107" customFormat="1" ht="12.75">
      <c r="A262" s="459"/>
      <c r="B262" s="110"/>
      <c r="C262" s="110"/>
      <c r="D262" s="110"/>
      <c r="E262" s="552"/>
      <c r="F262" s="109">
        <f aca="true" t="shared" si="141" ref="F262:K262">COUNTA(F24:F28)+COUNTA(F30:F39)+COUNTA(F41:F54)+COUNTA(F60:F78)+COUNTA(F80:F109)+COUNTA(F111:F120)+COUNTA(F122:F130)+COUNTA(F132:F149)+COUNTA(F156:F170)+COUNTA(F172:F185)+COUNTA(F187:F194)+COUNTA(F196:F201)+COUNTA(F203:F206)+COUNTA(F208:F212)+COUNTA(F214:F215)+COUNTA(F217:F224)+COUNTA(F226:F228)+COUNTA(F230:F230)+COUNTA(F238:F243)+COUNTA(F245:F246)+COUNTA(F248:F253)</f>
        <v>0</v>
      </c>
      <c r="G262" s="109">
        <f t="shared" si="141"/>
        <v>0</v>
      </c>
      <c r="H262" s="109">
        <f t="shared" si="141"/>
        <v>0</v>
      </c>
      <c r="I262" s="109">
        <f t="shared" si="141"/>
        <v>0</v>
      </c>
      <c r="J262" s="109">
        <f t="shared" si="141"/>
        <v>0</v>
      </c>
      <c r="K262" s="109">
        <f t="shared" si="141"/>
        <v>0</v>
      </c>
      <c r="L262" s="110"/>
      <c r="M262" s="110"/>
      <c r="N262" s="110"/>
      <c r="O262" s="110"/>
      <c r="P262" s="110"/>
      <c r="Q262" s="110"/>
      <c r="R262" s="110"/>
      <c r="S262" s="110"/>
      <c r="T262" s="111"/>
      <c r="U262" s="232"/>
      <c r="V262" s="51"/>
      <c r="W262" s="232"/>
      <c r="X262" s="51"/>
      <c r="Y262" s="52"/>
      <c r="AA262" s="110"/>
      <c r="AB262" s="110"/>
    </row>
    <row r="263" spans="1:28" s="103" customFormat="1" ht="12.75">
      <c r="A263" s="459"/>
      <c r="B263" s="110"/>
      <c r="C263" s="109"/>
      <c r="D263" s="109"/>
      <c r="E263" s="552"/>
      <c r="F263" s="109"/>
      <c r="G263" s="109"/>
      <c r="H263" s="109"/>
      <c r="I263" s="109"/>
      <c r="J263" s="109"/>
      <c r="K263" s="109"/>
      <c r="L263" s="109"/>
      <c r="M263" s="109"/>
      <c r="N263" s="109"/>
      <c r="O263" s="109"/>
      <c r="P263" s="109"/>
      <c r="Q263" s="109"/>
      <c r="R263" s="109"/>
      <c r="S263" s="109"/>
      <c r="T263" s="78"/>
      <c r="U263" s="239"/>
      <c r="V263" s="77"/>
      <c r="W263" s="77"/>
      <c r="X263" s="77"/>
      <c r="Y263" s="561"/>
      <c r="Z263" s="110">
        <f>SUM(Z25:Z253)</f>
        <v>0</v>
      </c>
      <c r="AA263" s="109"/>
      <c r="AB263" s="109"/>
    </row>
    <row r="264" spans="1:28" s="103" customFormat="1" ht="12.75">
      <c r="A264" s="459"/>
      <c r="B264" s="110"/>
      <c r="C264" s="109"/>
      <c r="D264" s="109"/>
      <c r="E264" s="552"/>
      <c r="F264" s="109"/>
      <c r="G264" s="109"/>
      <c r="H264" s="109"/>
      <c r="I264" s="109"/>
      <c r="J264" s="109"/>
      <c r="K264" s="109"/>
      <c r="L264" s="109"/>
      <c r="M264" s="109"/>
      <c r="N264" s="109"/>
      <c r="O264" s="109"/>
      <c r="P264" s="109"/>
      <c r="Q264" s="109"/>
      <c r="R264" s="109"/>
      <c r="S264" s="109"/>
      <c r="T264" s="78"/>
      <c r="U264" s="562"/>
      <c r="V264" s="112"/>
      <c r="W264" s="112"/>
      <c r="X264" s="112"/>
      <c r="Y264" s="51"/>
      <c r="Z264" s="109"/>
      <c r="AA264" s="109"/>
      <c r="AB264" s="109"/>
    </row>
    <row r="265" spans="1:28" s="103" customFormat="1" ht="12.75">
      <c r="A265" s="459"/>
      <c r="B265" s="110"/>
      <c r="C265" s="552"/>
      <c r="D265" s="552"/>
      <c r="E265" s="552"/>
      <c r="F265" s="109"/>
      <c r="G265" s="109"/>
      <c r="H265" s="109"/>
      <c r="I265" s="109"/>
      <c r="J265" s="109"/>
      <c r="K265" s="109"/>
      <c r="L265" s="109"/>
      <c r="M265" s="109"/>
      <c r="N265" s="109"/>
      <c r="O265" s="109"/>
      <c r="P265" s="109"/>
      <c r="Q265" s="109"/>
      <c r="R265" s="109"/>
      <c r="S265" s="109"/>
      <c r="T265" s="111"/>
      <c r="U265" s="563"/>
      <c r="V265" s="112"/>
      <c r="W265" s="112"/>
      <c r="X265" s="112"/>
      <c r="Y265" s="51"/>
      <c r="Z265" s="109"/>
      <c r="AA265" s="109"/>
      <c r="AB265" s="109"/>
    </row>
    <row r="266" spans="1:28" s="103" customFormat="1" ht="12.75">
      <c r="A266" s="459"/>
      <c r="B266" s="110"/>
      <c r="C266" s="552"/>
      <c r="D266" s="552"/>
      <c r="E266" s="552"/>
      <c r="F266" s="109"/>
      <c r="G266" s="109"/>
      <c r="H266" s="109"/>
      <c r="I266" s="109"/>
      <c r="J266" s="109"/>
      <c r="K266" s="109"/>
      <c r="L266" s="109"/>
      <c r="M266" s="109"/>
      <c r="N266" s="109"/>
      <c r="O266" s="109"/>
      <c r="P266" s="109"/>
      <c r="Q266" s="109"/>
      <c r="R266" s="109"/>
      <c r="S266" s="109"/>
      <c r="T266" s="111"/>
      <c r="U266" s="232"/>
      <c r="V266" s="112"/>
      <c r="W266" s="112"/>
      <c r="X266" s="112"/>
      <c r="Y266" s="51"/>
      <c r="Z266" s="109">
        <f>208*2</f>
        <v>416</v>
      </c>
      <c r="AA266" s="109"/>
      <c r="AB266" s="109"/>
    </row>
    <row r="267" spans="1:28" s="103" customFormat="1" ht="12.75">
      <c r="A267" s="459"/>
      <c r="B267" s="110"/>
      <c r="C267" s="552"/>
      <c r="D267" s="552"/>
      <c r="E267" s="552"/>
      <c r="F267" s="109"/>
      <c r="G267" s="109"/>
      <c r="H267" s="109"/>
      <c r="I267" s="109"/>
      <c r="J267" s="109"/>
      <c r="K267" s="109"/>
      <c r="L267" s="109"/>
      <c r="M267" s="109"/>
      <c r="N267" s="109"/>
      <c r="O267" s="109"/>
      <c r="P267" s="109"/>
      <c r="Q267" s="109"/>
      <c r="R267" s="109"/>
      <c r="S267" s="109"/>
      <c r="T267" s="111"/>
      <c r="U267" s="232"/>
      <c r="V267" s="112"/>
      <c r="W267" s="112"/>
      <c r="X267" s="112"/>
      <c r="Y267" s="51"/>
      <c r="Z267" s="109">
        <f>208*2</f>
        <v>416</v>
      </c>
      <c r="AA267" s="109"/>
      <c r="AB267" s="109"/>
    </row>
  </sheetData>
  <sheetProtection/>
  <mergeCells count="67">
    <mergeCell ref="C36:D36"/>
    <mergeCell ref="E158:E160"/>
    <mergeCell ref="A59:B59"/>
    <mergeCell ref="C152:E152"/>
    <mergeCell ref="E138:E143"/>
    <mergeCell ref="A110:B110"/>
    <mergeCell ref="A121:B121"/>
    <mergeCell ref="A131:B131"/>
    <mergeCell ref="C39:D39"/>
    <mergeCell ref="C42:D42"/>
    <mergeCell ref="B3:D3"/>
    <mergeCell ref="C53:D53"/>
    <mergeCell ref="C52:D52"/>
    <mergeCell ref="C26:D26"/>
    <mergeCell ref="C28:D28"/>
    <mergeCell ref="C43:D43"/>
    <mergeCell ref="A29:B29"/>
    <mergeCell ref="C30:D30"/>
    <mergeCell ref="C41:D41"/>
    <mergeCell ref="C38:D38"/>
    <mergeCell ref="A237:B237"/>
    <mergeCell ref="A154:B154"/>
    <mergeCell ref="A171:B171"/>
    <mergeCell ref="A236:B236"/>
    <mergeCell ref="A235:B235"/>
    <mergeCell ref="A207:B207"/>
    <mergeCell ref="A202:B202"/>
    <mergeCell ref="A213:B213"/>
    <mergeCell ref="A195:B195"/>
    <mergeCell ref="C51:D51"/>
    <mergeCell ref="C47:D47"/>
    <mergeCell ref="E132:E137"/>
    <mergeCell ref="C48:D48"/>
    <mergeCell ref="C50:D50"/>
    <mergeCell ref="C54:D54"/>
    <mergeCell ref="E49:E51"/>
    <mergeCell ref="E72:E75"/>
    <mergeCell ref="A40:B40"/>
    <mergeCell ref="A58:B58"/>
    <mergeCell ref="A155:B155"/>
    <mergeCell ref="A216:B216"/>
    <mergeCell ref="A79:B79"/>
    <mergeCell ref="C233:D233"/>
    <mergeCell ref="A229:B229"/>
    <mergeCell ref="A186:B186"/>
    <mergeCell ref="A225:B225"/>
    <mergeCell ref="C46:D46"/>
    <mergeCell ref="A247:B247"/>
    <mergeCell ref="A244:B244"/>
    <mergeCell ref="D1:E1"/>
    <mergeCell ref="D2:E2"/>
    <mergeCell ref="C44:D44"/>
    <mergeCell ref="C49:D49"/>
    <mergeCell ref="C32:D32"/>
    <mergeCell ref="C31:D31"/>
    <mergeCell ref="C45:D45"/>
    <mergeCell ref="C33:D33"/>
    <mergeCell ref="C37:D37"/>
    <mergeCell ref="C35:D35"/>
    <mergeCell ref="C34:D34"/>
    <mergeCell ref="A14:E14"/>
    <mergeCell ref="C25:D25"/>
    <mergeCell ref="C22:D22"/>
    <mergeCell ref="C24:D24"/>
    <mergeCell ref="A23:B23"/>
    <mergeCell ref="E32:E33"/>
    <mergeCell ref="A16:N16"/>
  </mergeCells>
  <conditionalFormatting sqref="F24:F28 F30:F39 F80:F109 F41:F54 F217:F224 F111:F120 F122:F130 F132:F149 F245:F246 F248:F253 F156:F170 F214:F215 F226:F228 F230 F238:F243 F172:F185 F187:F194 F196:F201 F203:F206 F208:F212 F60:F78">
    <cfRule type="expression" priority="1" dxfId="0" stopIfTrue="1">
      <formula>L24&gt;1</formula>
    </cfRule>
  </conditionalFormatting>
  <conditionalFormatting sqref="G24:G28 G30:G39 G80:G109 G41:G54 G217:G224 G111:G120 G122:G130 G132:G149 G245:G246 G248:G253 G156:G170 G214:G215 G226:G228 G230 G238:G243 G172:G185 G187:G194 G196:G201 G203:G206 G208:G212 G60:G78">
    <cfRule type="expression" priority="2" dxfId="0" stopIfTrue="1">
      <formula>L24&gt;1</formula>
    </cfRule>
  </conditionalFormatting>
  <conditionalFormatting sqref="H24:H28 H30:H39 H80:H109 H41:H54 H217:H224 H111:H120 H122:H130 H132:H149 H245:H246 H248:H253 H156:H170 H214:H215 H226:H228 H230 H238:H243 H172:H185 H187:H194 H196:H201 H203:H206 H208:H212 H60:H78">
    <cfRule type="expression" priority="3" dxfId="0" stopIfTrue="1">
      <formula>L24&gt;1</formula>
    </cfRule>
  </conditionalFormatting>
  <conditionalFormatting sqref="I24:I28 I30:I39 I80:I109 I41:I54 I217:I224 I111:I120 I122:I130 I132:I149 I245:I246 I248:I253 I156:I170 I214:I215 I226:I228 I230 I238:I243 I172:I185 I187:I194 I196:I201 I203:I206 I208:I212 I60:I78">
    <cfRule type="expression" priority="4" dxfId="0" stopIfTrue="1">
      <formula>L24&gt;1</formula>
    </cfRule>
  </conditionalFormatting>
  <conditionalFormatting sqref="J24:J28 J30:J39 J80:J109 J41:J54 J217:J224 J111:J120 J122:J130 J132:J149 J245:J246 J248:J253 J156:J170 J214:J215 J226:J228 J230 J238:J243 J172:J185 J187:J194 J196:J201 J203:J206 J208:J212 J60:J78">
    <cfRule type="expression" priority="5" dxfId="0" stopIfTrue="1">
      <formula>L24&gt;1</formula>
    </cfRule>
  </conditionalFormatting>
  <conditionalFormatting sqref="K24:K28 K30:K39 K80:K109 K41:K54 K217:K224 K111:K120 K122:K130 K132:K149 K245:K246 K248:K253 K156:K170 K214:K215 K226:K228 K230 K238:K243 K172:K185 K187:K194 K196:K201 K203:K206 K208:K212 K60:K78">
    <cfRule type="expression" priority="6" dxfId="0" stopIfTrue="1">
      <formula>L24&gt;1</formula>
    </cfRule>
  </conditionalFormatting>
  <dataValidations count="4">
    <dataValidation errorStyle="warning" type="textLength" operator="lessThan" allowBlank="1" errorTitle="Cases cochées :" error="Vous avez coché plus d'une case." sqref="S24">
      <formula1>2</formula1>
    </dataValidation>
    <dataValidation type="decimal" operator="lessThanOrEqual" allowBlank="1" showErrorMessage="1" errorTitle="Cases cochées :" error="Vous avez coché plus d'une case." sqref="L24:L28 L30:L39 L238:L243 L132:L149 L111:L120 L80:L109 L122:L130 L214:L215 L245:L246 L248:L253 L208:L212 L187:L194 L156:L170 L196:L201 L203:L206 L60:L78 L230 L41:L54 L217:L224 L226:L228 L172:L185">
      <formula1>1</formula1>
    </dataValidation>
    <dataValidation errorStyle="warning" type="custom" operator="greaterThan" allowBlank="1" showErrorMessage="1" errorTitle="Cases cochées :" error="Vous avez coché plus d'une case." sqref="F40:K40">
      <formula1>$L40&lt;1</formula1>
    </dataValidation>
    <dataValidation type="custom" operator="greaterThan" allowBlank="1" showErrorMessage="1" errorTitle="Cases cochées :" error="Vous avez coché plus d'une case." sqref="F24:K28 F30:K39 F238:K243 F132:K149 F111:K120 F80:K109 F122:K130 F214:K215 F245:K246 F248:K253 F172:K185 F187:K194 F156:K170 F196:K201 F203:K206 F208:K212 F230:K230 F41:K54 F217:K224 F226:K228 F60:K78">
      <formula1>$L24&lt;2</formula1>
    </dataValidation>
  </dataValidations>
  <hyperlinks>
    <hyperlink ref="D97" location="LEXIQUE!A41" display="LEXIQUE!A41"/>
  </hyperlinks>
  <printOptions horizontalCentered="1"/>
  <pageMargins left="0.7874015748031497" right="0.7874015748031497" top="0.984251968503937" bottom="0.984251968503937" header="0.5118110236220472" footer="0.5118110236220472"/>
  <pageSetup cellComments="asDisplayed" firstPageNumber="1" useFirstPageNumber="1" fitToHeight="0" fitToWidth="1" horizontalDpi="600" verticalDpi="600" orientation="landscape" paperSize="9" scale="54" r:id="rId1"/>
  <headerFooter alignWithMargins="0">
    <oddFooter>&amp;LRéférentiel VERONIQUE
Version Février 2011&amp;RPage &amp;P/&amp;N</oddFooter>
  </headerFooter>
  <rowBreaks count="4" manualBreakCount="4">
    <brk id="19" max="27" man="1"/>
    <brk id="55" max="27" man="1"/>
    <brk id="178" max="27" man="1"/>
    <brk id="201" max="27" man="1"/>
  </rowBreaks>
</worksheet>
</file>

<file path=xl/worksheets/sheet7.xml><?xml version="1.0" encoding="utf-8"?>
<worksheet xmlns="http://schemas.openxmlformats.org/spreadsheetml/2006/main" xmlns:r="http://schemas.openxmlformats.org/officeDocument/2006/relationships">
  <dimension ref="B1:T145"/>
  <sheetViews>
    <sheetView showGridLines="0" zoomScale="85" zoomScaleNormal="85" workbookViewId="0" topLeftCell="C1">
      <selection activeCell="C12" sqref="C12"/>
    </sheetView>
  </sheetViews>
  <sheetFormatPr defaultColWidth="11.421875" defaultRowHeight="18.75" customHeight="1" outlineLevelRow="1"/>
  <cols>
    <col min="1" max="1" width="0.5625" style="51" customWidth="1"/>
    <col min="2" max="2" width="4.7109375" style="51" customWidth="1"/>
    <col min="3" max="3" width="61.00390625" style="51" bestFit="1" customWidth="1"/>
    <col min="4" max="4" width="6.28125" style="51" customWidth="1"/>
    <col min="5" max="5" width="7.421875" style="51" customWidth="1"/>
    <col min="6" max="6" width="11.8515625" style="51" customWidth="1"/>
    <col min="7" max="7" width="9.7109375" style="83" bestFit="1" customWidth="1"/>
    <col min="8" max="8" width="6.28125" style="51" customWidth="1"/>
    <col min="9" max="9" width="6.00390625" style="51" customWidth="1"/>
    <col min="10" max="10" width="11.57421875" style="51" customWidth="1"/>
    <col min="11" max="11" width="9.140625" style="51" bestFit="1" customWidth="1"/>
    <col min="12" max="12" width="6.28125" style="51" customWidth="1"/>
    <col min="13" max="13" width="6.00390625" style="51" customWidth="1"/>
    <col min="14" max="14" width="11.57421875" style="51" customWidth="1"/>
    <col min="15" max="15" width="8.8515625" style="83" customWidth="1"/>
    <col min="16" max="16" width="6.28125" style="51" customWidth="1"/>
    <col min="17" max="17" width="6.00390625" style="51" customWidth="1"/>
    <col min="18" max="18" width="11.57421875" style="51" customWidth="1"/>
    <col min="19" max="19" width="6.28125" style="83" customWidth="1"/>
    <col min="20" max="16384" width="11.421875" style="51" customWidth="1"/>
  </cols>
  <sheetData>
    <row r="1" spans="3:17" ht="21.75" customHeight="1" thickBot="1">
      <c r="C1" s="608" t="s">
        <v>152</v>
      </c>
      <c r="G1" s="734" t="s">
        <v>188</v>
      </c>
      <c r="H1" s="734"/>
      <c r="I1" s="734"/>
      <c r="J1" s="734"/>
      <c r="K1" s="734"/>
      <c r="L1" s="734"/>
      <c r="M1" s="734"/>
      <c r="N1" s="99" t="s">
        <v>490</v>
      </c>
      <c r="O1" s="148">
        <f ca="1">NOW()</f>
        <v>41123.61949131944</v>
      </c>
      <c r="Q1" s="148"/>
    </row>
    <row r="2" spans="2:8" ht="17.25" customHeight="1" thickBot="1">
      <c r="B2" s="745">
        <f>IF(REFERENTIEL!B3="","",REFERENTIEL!B3)</f>
      </c>
      <c r="C2" s="746"/>
      <c r="D2" s="746"/>
      <c r="E2" s="746"/>
      <c r="F2" s="746"/>
      <c r="G2" s="746"/>
      <c r="H2" s="747"/>
    </row>
    <row r="3" spans="2:19" ht="15" customHeight="1" thickBot="1">
      <c r="B3" s="610"/>
      <c r="G3" s="51"/>
      <c r="O3" s="51"/>
      <c r="S3" s="51"/>
    </row>
    <row r="4" spans="2:16" s="52" customFormat="1" ht="18.75" customHeight="1" thickBot="1">
      <c r="B4" s="757" t="s">
        <v>489</v>
      </c>
      <c r="C4" s="758"/>
      <c r="D4" s="763" t="s">
        <v>189</v>
      </c>
      <c r="E4" s="764"/>
      <c r="F4" s="764"/>
      <c r="G4" s="765"/>
      <c r="H4" s="739" t="s">
        <v>470</v>
      </c>
      <c r="I4" s="740"/>
      <c r="J4" s="740"/>
      <c r="K4" s="741"/>
      <c r="L4" s="742" t="s">
        <v>339</v>
      </c>
      <c r="M4" s="743"/>
      <c r="N4" s="743"/>
      <c r="O4" s="744"/>
      <c r="P4" s="51"/>
    </row>
    <row r="5" spans="2:15" s="53" customFormat="1" ht="15.75" customHeight="1">
      <c r="B5" s="759"/>
      <c r="C5" s="760"/>
      <c r="D5" s="732" t="s">
        <v>486</v>
      </c>
      <c r="E5" s="737" t="s">
        <v>283</v>
      </c>
      <c r="F5" s="738"/>
      <c r="G5" s="735" t="s">
        <v>488</v>
      </c>
      <c r="H5" s="732" t="s">
        <v>486</v>
      </c>
      <c r="I5" s="737" t="s">
        <v>283</v>
      </c>
      <c r="J5" s="738"/>
      <c r="K5" s="735" t="s">
        <v>488</v>
      </c>
      <c r="L5" s="732" t="s">
        <v>486</v>
      </c>
      <c r="M5" s="737" t="s">
        <v>283</v>
      </c>
      <c r="N5" s="738"/>
      <c r="O5" s="735" t="s">
        <v>488</v>
      </c>
    </row>
    <row r="6" spans="2:15" s="53" customFormat="1" ht="24.75" thickBot="1">
      <c r="B6" s="761"/>
      <c r="C6" s="762"/>
      <c r="D6" s="733"/>
      <c r="E6" s="157" t="s">
        <v>284</v>
      </c>
      <c r="F6" s="158" t="s">
        <v>285</v>
      </c>
      <c r="G6" s="736"/>
      <c r="H6" s="733"/>
      <c r="I6" s="156" t="s">
        <v>284</v>
      </c>
      <c r="J6" s="158" t="s">
        <v>285</v>
      </c>
      <c r="K6" s="736"/>
      <c r="L6" s="733"/>
      <c r="M6" s="156" t="s">
        <v>284</v>
      </c>
      <c r="N6" s="158" t="s">
        <v>285</v>
      </c>
      <c r="O6" s="736"/>
    </row>
    <row r="7" spans="2:15" s="53" customFormat="1" ht="18.75" customHeight="1" thickBot="1">
      <c r="B7" s="592" t="s">
        <v>345</v>
      </c>
      <c r="C7" s="573"/>
      <c r="D7" s="573"/>
      <c r="E7" s="573"/>
      <c r="F7" s="573"/>
      <c r="G7" s="573"/>
      <c r="H7" s="573"/>
      <c r="I7" s="573"/>
      <c r="J7" s="573"/>
      <c r="K7" s="573"/>
      <c r="L7" s="573"/>
      <c r="M7" s="573"/>
      <c r="N7" s="573"/>
      <c r="O7" s="574"/>
    </row>
    <row r="8" spans="2:15" s="61" customFormat="1" ht="18.75" customHeight="1">
      <c r="B8" s="54" t="s">
        <v>443</v>
      </c>
      <c r="C8" s="595" t="s">
        <v>342</v>
      </c>
      <c r="D8" s="55">
        <f>+REFERENTIEL!$S$28</f>
        <v>0</v>
      </c>
      <c r="E8" s="56">
        <f>REFERENTIEL!$U$28</f>
        <v>5</v>
      </c>
      <c r="F8" s="149">
        <f>5-E8</f>
        <v>0</v>
      </c>
      <c r="G8" s="57">
        <f>IF(E8=0,"NC",+D8/E8)</f>
        <v>0</v>
      </c>
      <c r="H8" s="55">
        <f>+REFERENTIEL!$S$28</f>
        <v>0</v>
      </c>
      <c r="I8" s="56">
        <f>REFERENTIEL!$U$28</f>
        <v>5</v>
      </c>
      <c r="J8" s="149">
        <f>5-I8</f>
        <v>0</v>
      </c>
      <c r="K8" s="57">
        <f>IF(I8=0,"NC",+H8/I8)</f>
        <v>0</v>
      </c>
      <c r="L8" s="58"/>
      <c r="M8" s="60"/>
      <c r="N8" s="60"/>
      <c r="O8" s="59"/>
    </row>
    <row r="9" spans="2:15" s="61" customFormat="1" ht="18.75" customHeight="1">
      <c r="B9" s="54" t="s">
        <v>444</v>
      </c>
      <c r="C9" s="595" t="s">
        <v>341</v>
      </c>
      <c r="D9" s="62">
        <f>+REFERENTIEL!$S$39</f>
        <v>0</v>
      </c>
      <c r="E9" s="56">
        <f>REFERENTIEL!$U$39</f>
        <v>10</v>
      </c>
      <c r="F9" s="150">
        <f>10-E9</f>
        <v>0</v>
      </c>
      <c r="G9" s="64">
        <f>IF(E9=0,"NC",+D9/E9)</f>
        <v>0</v>
      </c>
      <c r="H9" s="62">
        <f>+REFERENTIEL!$S$39</f>
        <v>0</v>
      </c>
      <c r="I9" s="56">
        <f>REFERENTIEL!$U$39</f>
        <v>10</v>
      </c>
      <c r="J9" s="150">
        <f>10-I9</f>
        <v>0</v>
      </c>
      <c r="K9" s="64">
        <f>IF(I9=0,"NC",+H9/I9)</f>
        <v>0</v>
      </c>
      <c r="L9" s="58"/>
      <c r="M9" s="60"/>
      <c r="N9" s="60"/>
      <c r="O9" s="59"/>
    </row>
    <row r="10" spans="2:15" s="61" customFormat="1" ht="18.75" customHeight="1" thickBot="1">
      <c r="B10" s="54" t="s">
        <v>445</v>
      </c>
      <c r="C10" s="595" t="s">
        <v>343</v>
      </c>
      <c r="D10" s="62">
        <f>+REFERENTIEL!$S$54</f>
        <v>0</v>
      </c>
      <c r="E10" s="63">
        <f>REFERENTIEL!$U$54</f>
        <v>14</v>
      </c>
      <c r="F10" s="150">
        <f>14-E10</f>
        <v>0</v>
      </c>
      <c r="G10" s="64">
        <f>IF(E10=0,"NC",+D10/E10)</f>
        <v>0</v>
      </c>
      <c r="H10" s="62">
        <f>+REFERENTIEL!$S$54</f>
        <v>0</v>
      </c>
      <c r="I10" s="63">
        <f>REFERENTIEL!$U$54</f>
        <v>14</v>
      </c>
      <c r="J10" s="150">
        <f>14-I10</f>
        <v>0</v>
      </c>
      <c r="K10" s="64">
        <f>IF(I10=0,"NC",+H10/I10)</f>
        <v>0</v>
      </c>
      <c r="L10" s="58"/>
      <c r="M10" s="60"/>
      <c r="N10" s="60"/>
      <c r="O10" s="59"/>
    </row>
    <row r="11" spans="2:15" s="53" customFormat="1" ht="22.5" customHeight="1" thickBot="1">
      <c r="B11" s="592" t="s">
        <v>166</v>
      </c>
      <c r="C11" s="593"/>
      <c r="D11" s="593"/>
      <c r="E11" s="593"/>
      <c r="F11" s="593"/>
      <c r="G11" s="593"/>
      <c r="H11" s="593"/>
      <c r="I11" s="593"/>
      <c r="J11" s="593"/>
      <c r="K11" s="593"/>
      <c r="L11" s="593"/>
      <c r="M11" s="593"/>
      <c r="N11" s="593"/>
      <c r="O11" s="594"/>
    </row>
    <row r="12" spans="2:15" s="61" customFormat="1" ht="18.75" customHeight="1">
      <c r="B12" s="66" t="s">
        <v>446</v>
      </c>
      <c r="C12" s="595" t="s">
        <v>550</v>
      </c>
      <c r="D12" s="67">
        <f>+REFERENTIEL!$S$78</f>
        <v>0</v>
      </c>
      <c r="E12" s="68">
        <f>REFERENTIEL!$U$78</f>
        <v>19</v>
      </c>
      <c r="F12" s="151">
        <f>19-E12</f>
        <v>0</v>
      </c>
      <c r="G12" s="69">
        <f>IF(E12=0,"NC",+D12/E12)</f>
        <v>0</v>
      </c>
      <c r="H12" s="70">
        <f>+REFERENTIEL!$V$59</f>
        <v>0</v>
      </c>
      <c r="I12" s="68">
        <f>+REFERENTIEL!$X$60</f>
        <v>9</v>
      </c>
      <c r="J12" s="151">
        <f>9-I12</f>
        <v>0</v>
      </c>
      <c r="K12" s="69">
        <f>IF(I12=0,"NC",+H12/I12)</f>
        <v>0</v>
      </c>
      <c r="L12" s="65">
        <f>+REFERENTIEL!$W$59</f>
        <v>0</v>
      </c>
      <c r="M12" s="71">
        <f>+REFERENTIEL!$Y$60</f>
        <v>10</v>
      </c>
      <c r="N12" s="153">
        <f>11-M12</f>
        <v>1</v>
      </c>
      <c r="O12" s="69">
        <f>IF(M12=0,"NC",+L12/M12)</f>
        <v>0</v>
      </c>
    </row>
    <row r="13" spans="2:15" s="61" customFormat="1" ht="18.75" customHeight="1">
      <c r="B13" s="54" t="s">
        <v>447</v>
      </c>
      <c r="C13" s="595" t="s">
        <v>346</v>
      </c>
      <c r="D13" s="62">
        <f>+REFERENTIEL!$S$109</f>
        <v>0</v>
      </c>
      <c r="E13" s="63">
        <f>REFERENTIEL!$U$109</f>
        <v>30</v>
      </c>
      <c r="F13" s="150">
        <f>30-E13</f>
        <v>0</v>
      </c>
      <c r="G13" s="64">
        <f>IF(E13=0,"NC",+D13/E13)</f>
        <v>0</v>
      </c>
      <c r="H13" s="65">
        <f>+REFERENTIEL!$V$79</f>
        <v>0</v>
      </c>
      <c r="I13" s="63">
        <f>+REFERENTIEL!$X$80</f>
        <v>13</v>
      </c>
      <c r="J13" s="149">
        <f>13-I13</f>
        <v>0</v>
      </c>
      <c r="K13" s="57">
        <f>IF(I13=0,"NC",+H13/I13)</f>
        <v>0</v>
      </c>
      <c r="L13" s="65">
        <f>+REFERENTIEL!$W$79</f>
        <v>0</v>
      </c>
      <c r="M13" s="63">
        <f>+REFERENTIEL!$Y$80</f>
        <v>17</v>
      </c>
      <c r="N13" s="154">
        <f>17-M13</f>
        <v>0</v>
      </c>
      <c r="O13" s="57">
        <f>IF(M13=0,"NC",+L13/M13)</f>
        <v>0</v>
      </c>
    </row>
    <row r="14" spans="2:15" s="61" customFormat="1" ht="18.75" customHeight="1">
      <c r="B14" s="54" t="s">
        <v>448</v>
      </c>
      <c r="C14" s="595" t="s">
        <v>348</v>
      </c>
      <c r="D14" s="62">
        <f>+REFERENTIEL!$S$120</f>
        <v>0</v>
      </c>
      <c r="E14" s="63">
        <f>REFERENTIEL!$U$120</f>
        <v>10</v>
      </c>
      <c r="F14" s="150">
        <f>10-E14</f>
        <v>0</v>
      </c>
      <c r="G14" s="64">
        <f>IF(E14=0,"NC",+D14/E14)</f>
        <v>0</v>
      </c>
      <c r="H14" s="65">
        <f>+REFERENTIEL!$V$110</f>
        <v>0</v>
      </c>
      <c r="I14" s="63">
        <f>+REFERENTIEL!$X$111</f>
        <v>3</v>
      </c>
      <c r="J14" s="150">
        <f>3-I14</f>
        <v>0</v>
      </c>
      <c r="K14" s="64">
        <f>IF(I14=0,"NC",+H14/I14)</f>
        <v>0</v>
      </c>
      <c r="L14" s="65">
        <f>+REFERENTIEL!$W$110</f>
        <v>0</v>
      </c>
      <c r="M14" s="63">
        <f>+REFERENTIEL!$Y$111</f>
        <v>7</v>
      </c>
      <c r="N14" s="155">
        <f>7-M14</f>
        <v>0</v>
      </c>
      <c r="O14" s="64">
        <f>IF(M14=0,"NC",+L14/M14)</f>
        <v>0</v>
      </c>
    </row>
    <row r="15" spans="2:15" s="61" customFormat="1" ht="18.75" customHeight="1">
      <c r="B15" s="54" t="s">
        <v>449</v>
      </c>
      <c r="C15" s="595" t="s">
        <v>347</v>
      </c>
      <c r="D15" s="62">
        <f>+REFERENTIEL!$S$130</f>
        <v>0</v>
      </c>
      <c r="E15" s="63">
        <f>REFERENTIEL!$U$130</f>
        <v>9</v>
      </c>
      <c r="F15" s="150">
        <f>9-E15</f>
        <v>0</v>
      </c>
      <c r="G15" s="64">
        <f>IF(E15=0,"NC",+D15/E15)</f>
        <v>0</v>
      </c>
      <c r="H15" s="65">
        <f>+REFERENTIEL!$V$121</f>
        <v>0</v>
      </c>
      <c r="I15" s="63">
        <f>+REFERENTIEL!$X$122</f>
        <v>5</v>
      </c>
      <c r="J15" s="150">
        <f>5-I15</f>
        <v>0</v>
      </c>
      <c r="K15" s="64">
        <f>IF(I15=0,"NC",+H15/I15)</f>
        <v>0</v>
      </c>
      <c r="L15" s="65">
        <f>+REFERENTIEL!$W$121</f>
        <v>0</v>
      </c>
      <c r="M15" s="63">
        <f>+REFERENTIEL!$Y$122</f>
        <v>4</v>
      </c>
      <c r="N15" s="155">
        <f>4-M15</f>
        <v>0</v>
      </c>
      <c r="O15" s="64">
        <f>IF(M15=0,"NC",+L15/M15)</f>
        <v>0</v>
      </c>
    </row>
    <row r="16" spans="2:15" s="61" customFormat="1" ht="18.75" customHeight="1" thickBot="1">
      <c r="B16" s="54" t="s">
        <v>450</v>
      </c>
      <c r="C16" s="595" t="s">
        <v>349</v>
      </c>
      <c r="D16" s="596">
        <f>+REFERENTIEL!$S$149</f>
        <v>0</v>
      </c>
      <c r="E16" s="63">
        <f>REFERENTIEL!$U$149</f>
        <v>18</v>
      </c>
      <c r="F16" s="150">
        <f>18-E16</f>
        <v>0</v>
      </c>
      <c r="G16" s="64">
        <f>IF(E16=0,"NC",+D16/E16)</f>
        <v>0</v>
      </c>
      <c r="H16" s="597">
        <f>+REFERENTIEL!$V$131</f>
        <v>0</v>
      </c>
      <c r="I16" s="598">
        <f>+REFERENTIEL!$X$132</f>
        <v>9</v>
      </c>
      <c r="J16" s="150">
        <f>9-I16</f>
        <v>0</v>
      </c>
      <c r="K16" s="64">
        <f>IF(I16=0,"NC",+H16/I16)</f>
        <v>0</v>
      </c>
      <c r="L16" s="65">
        <f>+REFERENTIEL!$W$131</f>
        <v>0</v>
      </c>
      <c r="M16" s="598">
        <f>+REFERENTIEL!$Y$132</f>
        <v>9</v>
      </c>
      <c r="N16" s="155">
        <f>9-M16</f>
        <v>0</v>
      </c>
      <c r="O16" s="64">
        <f>IF(M16=0,"NC",+L16/M16)</f>
        <v>0</v>
      </c>
    </row>
    <row r="17" spans="2:15" s="53" customFormat="1" ht="31.5" customHeight="1" thickBot="1">
      <c r="B17" s="592" t="s">
        <v>167</v>
      </c>
      <c r="C17" s="593"/>
      <c r="D17" s="593"/>
      <c r="E17" s="593"/>
      <c r="F17" s="593"/>
      <c r="G17" s="593"/>
      <c r="H17" s="593"/>
      <c r="I17" s="593"/>
      <c r="J17" s="593"/>
      <c r="K17" s="593"/>
      <c r="L17" s="593"/>
      <c r="M17" s="593"/>
      <c r="N17" s="593"/>
      <c r="O17" s="594"/>
    </row>
    <row r="18" spans="2:15" s="61" customFormat="1" ht="18.75" customHeight="1">
      <c r="B18" s="54" t="s">
        <v>451</v>
      </c>
      <c r="C18" s="595" t="s">
        <v>351</v>
      </c>
      <c r="D18" s="62">
        <f>+REFERENTIEL!$S$170</f>
        <v>0</v>
      </c>
      <c r="E18" s="68">
        <f>REFERENTIEL!$U$170</f>
        <v>15</v>
      </c>
      <c r="F18" s="151">
        <f>15-E18</f>
        <v>0</v>
      </c>
      <c r="G18" s="69">
        <f>IF(E18=0,"NC",+D18/E18)</f>
        <v>0</v>
      </c>
      <c r="H18" s="70">
        <f>+REFERENTIEL!$V$154</f>
        <v>0</v>
      </c>
      <c r="I18" s="68">
        <f>+REFERENTIEL!$X$155</f>
        <v>4</v>
      </c>
      <c r="J18" s="151">
        <f>4-I18</f>
        <v>0</v>
      </c>
      <c r="K18" s="69">
        <f aca="true" t="shared" si="0" ref="K18:K27">IF(I18=0,"NC",+H18/I18)</f>
        <v>0</v>
      </c>
      <c r="L18" s="65">
        <f>+REFERENTIEL!$W$154</f>
        <v>0</v>
      </c>
      <c r="M18" s="71">
        <f>+REFERENTIEL!$Y$155</f>
        <v>11</v>
      </c>
      <c r="N18" s="153">
        <f>11-M18</f>
        <v>0</v>
      </c>
      <c r="O18" s="69">
        <f aca="true" t="shared" si="1" ref="O18:O23">IF(M18=0,"NC",+L18/M18)</f>
        <v>0</v>
      </c>
    </row>
    <row r="19" spans="2:15" s="61" customFormat="1" ht="18.75" customHeight="1">
      <c r="B19" s="54" t="s">
        <v>452</v>
      </c>
      <c r="C19" s="595" t="s">
        <v>352</v>
      </c>
      <c r="D19" s="62">
        <f>+REFERENTIEL!$S$185</f>
        <v>0</v>
      </c>
      <c r="E19" s="56">
        <f>REFERENTIEL!$U$185</f>
        <v>14</v>
      </c>
      <c r="F19" s="149">
        <f>14-E19</f>
        <v>0</v>
      </c>
      <c r="G19" s="57">
        <f>IF(E19=0,"NC",+D19/E19)</f>
        <v>0</v>
      </c>
      <c r="H19" s="65">
        <f>+REFERENTIEL!$V$171</f>
        <v>0</v>
      </c>
      <c r="I19" s="63">
        <f>+REFERENTIEL!$X$172</f>
        <v>6</v>
      </c>
      <c r="J19" s="149">
        <f>6-I19</f>
        <v>0</v>
      </c>
      <c r="K19" s="57">
        <f t="shared" si="0"/>
        <v>0</v>
      </c>
      <c r="L19" s="65">
        <f>+REFERENTIEL!$W$171</f>
        <v>0</v>
      </c>
      <c r="M19" s="63">
        <f>+REFERENTIEL!$Y$172</f>
        <v>8</v>
      </c>
      <c r="N19" s="155">
        <f>8-M19</f>
        <v>0</v>
      </c>
      <c r="O19" s="57">
        <f t="shared" si="1"/>
        <v>0</v>
      </c>
    </row>
    <row r="20" spans="2:15" s="61" customFormat="1" ht="18.75" customHeight="1">
      <c r="B20" s="54" t="s">
        <v>496</v>
      </c>
      <c r="C20" s="595" t="s">
        <v>353</v>
      </c>
      <c r="D20" s="62">
        <f>+REFERENTIEL!$S$194</f>
        <v>0</v>
      </c>
      <c r="E20" s="56">
        <f>REFERENTIEL!$U$194</f>
        <v>8</v>
      </c>
      <c r="F20" s="150">
        <f>8-E20</f>
        <v>0</v>
      </c>
      <c r="G20" s="64">
        <f aca="true" t="shared" si="2" ref="G20:G27">IF(E20=0,"NC",+D20/E20)</f>
        <v>0</v>
      </c>
      <c r="H20" s="65">
        <f>+REFERENTIEL!$V$186</f>
        <v>0</v>
      </c>
      <c r="I20" s="63">
        <f>+REFERENTIEL!$X$187</f>
        <v>3</v>
      </c>
      <c r="J20" s="150">
        <f>3-I20</f>
        <v>0</v>
      </c>
      <c r="K20" s="64">
        <f t="shared" si="0"/>
        <v>0</v>
      </c>
      <c r="L20" s="65">
        <f>+REFERENTIEL!$W$186</f>
        <v>0</v>
      </c>
      <c r="M20" s="63">
        <f>+REFERENTIEL!$Y$187</f>
        <v>5</v>
      </c>
      <c r="N20" s="155">
        <f>5-M20</f>
        <v>0</v>
      </c>
      <c r="O20" s="57">
        <f t="shared" si="1"/>
        <v>0</v>
      </c>
    </row>
    <row r="21" spans="2:15" s="61" customFormat="1" ht="18.75" customHeight="1">
      <c r="B21" s="54" t="s">
        <v>497</v>
      </c>
      <c r="C21" s="595" t="s">
        <v>354</v>
      </c>
      <c r="D21" s="62">
        <f>+REFERENTIEL!$S$201</f>
        <v>0</v>
      </c>
      <c r="E21" s="56">
        <f>REFERENTIEL!$U$201</f>
        <v>6</v>
      </c>
      <c r="F21" s="150">
        <f>6-E21</f>
        <v>0</v>
      </c>
      <c r="G21" s="64">
        <f t="shared" si="2"/>
        <v>0</v>
      </c>
      <c r="H21" s="65">
        <f>+REFERENTIEL!$V$195</f>
        <v>0</v>
      </c>
      <c r="I21" s="63">
        <f>+REFERENTIEL!$X$196</f>
        <v>4</v>
      </c>
      <c r="J21" s="150">
        <f>4-I21</f>
        <v>0</v>
      </c>
      <c r="K21" s="64">
        <f t="shared" si="0"/>
        <v>0</v>
      </c>
      <c r="L21" s="65">
        <f>+REFERENTIEL!$W$195</f>
        <v>0</v>
      </c>
      <c r="M21" s="63">
        <f>+REFERENTIEL!$Y$196</f>
        <v>2</v>
      </c>
      <c r="N21" s="155">
        <f>2-M21</f>
        <v>0</v>
      </c>
      <c r="O21" s="57">
        <f t="shared" si="1"/>
        <v>0</v>
      </c>
    </row>
    <row r="22" spans="2:15" s="61" customFormat="1" ht="18.75" customHeight="1">
      <c r="B22" s="54" t="s">
        <v>504</v>
      </c>
      <c r="C22" s="595" t="s">
        <v>355</v>
      </c>
      <c r="D22" s="62">
        <f>+REFERENTIEL!$S$206</f>
        <v>0</v>
      </c>
      <c r="E22" s="56">
        <f>REFERENTIEL!$U$206</f>
        <v>4</v>
      </c>
      <c r="F22" s="150">
        <f>4-E22</f>
        <v>0</v>
      </c>
      <c r="G22" s="64">
        <f t="shared" si="2"/>
        <v>0</v>
      </c>
      <c r="H22" s="65">
        <f>+REFERENTIEL!$V$202</f>
        <v>0</v>
      </c>
      <c r="I22" s="63">
        <f>+REFERENTIEL!$X$203</f>
        <v>2</v>
      </c>
      <c r="J22" s="150">
        <f>2-I22</f>
        <v>0</v>
      </c>
      <c r="K22" s="64">
        <f t="shared" si="0"/>
        <v>0</v>
      </c>
      <c r="L22" s="65">
        <f>+REFERENTIEL!$W$202</f>
        <v>0</v>
      </c>
      <c r="M22" s="63">
        <f>+REFERENTIEL!$Y$203</f>
        <v>2</v>
      </c>
      <c r="N22" s="155">
        <f>2-M22</f>
        <v>0</v>
      </c>
      <c r="O22" s="64">
        <f t="shared" si="1"/>
        <v>0</v>
      </c>
    </row>
    <row r="23" spans="2:15" s="61" customFormat="1" ht="18.75" customHeight="1">
      <c r="B23" s="54" t="s">
        <v>356</v>
      </c>
      <c r="C23" s="595" t="s">
        <v>357</v>
      </c>
      <c r="D23" s="62">
        <f>+REFERENTIEL!$S$212</f>
        <v>0</v>
      </c>
      <c r="E23" s="56">
        <f>REFERENTIEL!$U$212</f>
        <v>5</v>
      </c>
      <c r="F23" s="150">
        <f>5-E23</f>
        <v>0</v>
      </c>
      <c r="G23" s="64">
        <f t="shared" si="2"/>
        <v>0</v>
      </c>
      <c r="H23" s="65">
        <f>+REFERENTIEL!$V$207</f>
        <v>0</v>
      </c>
      <c r="I23" s="63">
        <f>+REFERENTIEL!$X$208</f>
        <v>4</v>
      </c>
      <c r="J23" s="150">
        <f>4-I23</f>
        <v>0</v>
      </c>
      <c r="K23" s="64">
        <f t="shared" si="0"/>
        <v>0</v>
      </c>
      <c r="L23" s="65">
        <f>+REFERENTIEL!$W$207</f>
        <v>0</v>
      </c>
      <c r="M23" s="63">
        <f>+REFERENTIEL!$Y$208</f>
        <v>1</v>
      </c>
      <c r="N23" s="155">
        <f>1-M23</f>
        <v>0</v>
      </c>
      <c r="O23" s="64">
        <f t="shared" si="1"/>
        <v>0</v>
      </c>
    </row>
    <row r="24" spans="2:15" s="61" customFormat="1" ht="18.75" customHeight="1">
      <c r="B24" s="54" t="s">
        <v>358</v>
      </c>
      <c r="C24" s="595" t="s">
        <v>363</v>
      </c>
      <c r="D24" s="62">
        <f>+REFERENTIEL!$S$215</f>
        <v>0</v>
      </c>
      <c r="E24" s="56">
        <f>REFERENTIEL!$U$215</f>
        <v>2</v>
      </c>
      <c r="F24" s="150">
        <f>2-E24</f>
        <v>0</v>
      </c>
      <c r="G24" s="64">
        <f t="shared" si="2"/>
        <v>0</v>
      </c>
      <c r="H24" s="65">
        <f>+REFERENTIEL!$V$213</f>
        <v>0</v>
      </c>
      <c r="I24" s="63">
        <f>+REFERENTIEL!$X$214</f>
        <v>2</v>
      </c>
      <c r="J24" s="150">
        <f>2-I24</f>
        <v>0</v>
      </c>
      <c r="K24" s="64">
        <f t="shared" si="0"/>
        <v>0</v>
      </c>
      <c r="L24" s="58"/>
      <c r="M24" s="60"/>
      <c r="N24" s="60"/>
      <c r="O24" s="59"/>
    </row>
    <row r="25" spans="2:15" s="61" customFormat="1" ht="18.75" customHeight="1">
      <c r="B25" s="54" t="s">
        <v>359</v>
      </c>
      <c r="C25" s="595" t="s">
        <v>362</v>
      </c>
      <c r="D25" s="62">
        <f>+REFERENTIEL!$S$224</f>
        <v>0</v>
      </c>
      <c r="E25" s="56">
        <f>REFERENTIEL!$U$224</f>
        <v>8</v>
      </c>
      <c r="F25" s="150">
        <f>8-E25</f>
        <v>0</v>
      </c>
      <c r="G25" s="64">
        <f t="shared" si="2"/>
        <v>0</v>
      </c>
      <c r="H25" s="65">
        <f>+REFERENTIEL!$V$216</f>
        <v>0</v>
      </c>
      <c r="I25" s="63">
        <f>+REFERENTIEL!$X$217</f>
        <v>8</v>
      </c>
      <c r="J25" s="150">
        <f>8-I25</f>
        <v>0</v>
      </c>
      <c r="K25" s="64">
        <f t="shared" si="0"/>
        <v>0</v>
      </c>
      <c r="L25" s="58"/>
      <c r="M25" s="60"/>
      <c r="N25" s="60"/>
      <c r="O25" s="59"/>
    </row>
    <row r="26" spans="2:15" s="61" customFormat="1" ht="18.75" customHeight="1">
      <c r="B26" s="54" t="s">
        <v>360</v>
      </c>
      <c r="C26" s="595" t="s">
        <v>361</v>
      </c>
      <c r="D26" s="62">
        <f>+REFERENTIEL!$S$228</f>
        <v>0</v>
      </c>
      <c r="E26" s="56">
        <f>REFERENTIEL!$U$228</f>
        <v>3</v>
      </c>
      <c r="F26" s="150">
        <f>3-E26</f>
        <v>0</v>
      </c>
      <c r="G26" s="64">
        <f t="shared" si="2"/>
        <v>0</v>
      </c>
      <c r="H26" s="65">
        <f>+REFERENTIEL!$V$225</f>
        <v>0</v>
      </c>
      <c r="I26" s="63">
        <f>+REFERENTIEL!$X$226</f>
        <v>1</v>
      </c>
      <c r="J26" s="150">
        <f>1-I26</f>
        <v>0</v>
      </c>
      <c r="K26" s="64">
        <f t="shared" si="0"/>
        <v>0</v>
      </c>
      <c r="L26" s="65">
        <f>+REFERENTIEL!$W$225</f>
        <v>0</v>
      </c>
      <c r="M26" s="63">
        <f>+REFERENTIEL!$Y$226</f>
        <v>2</v>
      </c>
      <c r="N26" s="155">
        <f>2-M26</f>
        <v>0</v>
      </c>
      <c r="O26" s="57">
        <f>IF(M26=0,"NC",+L26/M26)</f>
        <v>0</v>
      </c>
    </row>
    <row r="27" spans="2:15" s="61" customFormat="1" ht="18.75" customHeight="1" thickBot="1">
      <c r="B27" s="54" t="s">
        <v>365</v>
      </c>
      <c r="C27" s="595" t="s">
        <v>364</v>
      </c>
      <c r="D27" s="62">
        <f>+REFERENTIEL!$S$230</f>
        <v>0</v>
      </c>
      <c r="E27" s="56">
        <f>REFERENTIEL!$U$230</f>
        <v>1</v>
      </c>
      <c r="F27" s="150">
        <f>1-E27</f>
        <v>0</v>
      </c>
      <c r="G27" s="64">
        <f t="shared" si="2"/>
        <v>0</v>
      </c>
      <c r="H27" s="597">
        <f>+REFERENTIEL!$V$229</f>
        <v>0</v>
      </c>
      <c r="I27" s="598">
        <f>+REFERENTIEL!$X$230</f>
        <v>1</v>
      </c>
      <c r="J27" s="150">
        <f>1-I27</f>
        <v>0</v>
      </c>
      <c r="K27" s="64">
        <f t="shared" si="0"/>
        <v>0</v>
      </c>
      <c r="L27" s="58"/>
      <c r="M27" s="60"/>
      <c r="N27" s="60"/>
      <c r="O27" s="59"/>
    </row>
    <row r="28" spans="2:15" s="53" customFormat="1" ht="21.75" customHeight="1" thickBot="1">
      <c r="B28" s="592" t="s">
        <v>350</v>
      </c>
      <c r="C28" s="593"/>
      <c r="D28" s="593"/>
      <c r="E28" s="593"/>
      <c r="F28" s="593"/>
      <c r="G28" s="593"/>
      <c r="H28" s="593"/>
      <c r="I28" s="593"/>
      <c r="J28" s="593"/>
      <c r="K28" s="593"/>
      <c r="L28" s="593"/>
      <c r="M28" s="593"/>
      <c r="N28" s="593"/>
      <c r="O28" s="594"/>
    </row>
    <row r="29" spans="2:15" s="61" customFormat="1" ht="25.5">
      <c r="B29" s="54" t="s">
        <v>148</v>
      </c>
      <c r="C29" s="599" t="s">
        <v>147</v>
      </c>
      <c r="D29" s="62">
        <f>+REFERENTIEL!$S$243</f>
        <v>0</v>
      </c>
      <c r="E29" s="56">
        <f>REFERENTIEL!$U$243</f>
        <v>6</v>
      </c>
      <c r="F29" s="150">
        <f>6-E29</f>
        <v>0</v>
      </c>
      <c r="G29" s="64">
        <f>IF(E29=0,"NC",+D29/E29)</f>
        <v>0</v>
      </c>
      <c r="H29" s="65">
        <f>+REFERENTIEL!$V$236</f>
        <v>0</v>
      </c>
      <c r="I29" s="63">
        <f>+REFERENTIEL!$X$237</f>
        <v>5</v>
      </c>
      <c r="J29" s="150">
        <f>5-I29</f>
        <v>0</v>
      </c>
      <c r="K29" s="64">
        <f>IF(I29=0,"NC",+H29/I29)</f>
        <v>0</v>
      </c>
      <c r="L29" s="65">
        <f>+REFERENTIEL!$W$236</f>
        <v>0</v>
      </c>
      <c r="M29" s="63">
        <f>+REFERENTIEL!$Y$237</f>
        <v>1</v>
      </c>
      <c r="N29" s="155">
        <f>1-M29</f>
        <v>0</v>
      </c>
      <c r="O29" s="64">
        <f>IF(M29=0,"NC",+L29/M29)</f>
        <v>0</v>
      </c>
    </row>
    <row r="30" spans="2:15" s="61" customFormat="1" ht="18.75" customHeight="1">
      <c r="B30" s="54" t="s">
        <v>149</v>
      </c>
      <c r="C30" s="600" t="s">
        <v>150</v>
      </c>
      <c r="D30" s="62">
        <f>+REFERENTIEL!$S$246</f>
        <v>0</v>
      </c>
      <c r="E30" s="56">
        <f>REFERENTIEL!$U$246</f>
        <v>2</v>
      </c>
      <c r="F30" s="150">
        <f>2-E30</f>
        <v>0</v>
      </c>
      <c r="G30" s="64">
        <f>IF(E30=0,"NC",+D30/E30)</f>
        <v>0</v>
      </c>
      <c r="H30" s="65">
        <f>+REFERENTIEL!$V$244</f>
        <v>0</v>
      </c>
      <c r="I30" s="63">
        <f>+REFERENTIEL!$X$245</f>
        <v>2</v>
      </c>
      <c r="J30" s="150">
        <f>2-I30</f>
        <v>0</v>
      </c>
      <c r="K30" s="64">
        <f>IF(I30=0,"NC",+H30/I30)</f>
        <v>0</v>
      </c>
      <c r="L30" s="601"/>
      <c r="M30" s="602"/>
      <c r="N30" s="602"/>
      <c r="O30" s="603"/>
    </row>
    <row r="31" spans="2:15" s="61" customFormat="1" ht="18.75" customHeight="1" thickBot="1">
      <c r="B31" s="54" t="s">
        <v>454</v>
      </c>
      <c r="C31" s="595" t="s">
        <v>151</v>
      </c>
      <c r="D31" s="62">
        <f>+REFERENTIEL!$S$253</f>
        <v>0</v>
      </c>
      <c r="E31" s="56">
        <f>REFERENTIEL!$U$253</f>
        <v>6</v>
      </c>
      <c r="F31" s="150">
        <f>6-E31</f>
        <v>0</v>
      </c>
      <c r="G31" s="64">
        <f>IF(E31=0,"NC",+D31/E31)</f>
        <v>0</v>
      </c>
      <c r="H31" s="597">
        <f>+REFERENTIEL!$V$247</f>
        <v>0</v>
      </c>
      <c r="I31" s="598">
        <f>+REFERENTIEL!$X$248</f>
        <v>4</v>
      </c>
      <c r="J31" s="150">
        <f>4-I31</f>
        <v>0</v>
      </c>
      <c r="K31" s="64">
        <f>IF(I31=0,"NC",+H31/I31)</f>
        <v>0</v>
      </c>
      <c r="L31" s="65">
        <f>+REFERENTIEL!$W$247</f>
        <v>0</v>
      </c>
      <c r="M31" s="63">
        <f>+REFERENTIEL!$Y$248</f>
        <v>2</v>
      </c>
      <c r="N31" s="155">
        <f>2-M31</f>
        <v>0</v>
      </c>
      <c r="O31" s="64">
        <f>IF(M31=0,"NC",+L31/M31)</f>
        <v>0</v>
      </c>
    </row>
    <row r="32" spans="2:15" s="61" customFormat="1" ht="18.75" customHeight="1" thickBot="1">
      <c r="B32" s="766" t="s">
        <v>473</v>
      </c>
      <c r="C32" s="767"/>
      <c r="D32" s="604">
        <f>SUM(D8:D31)</f>
        <v>0</v>
      </c>
      <c r="E32" s="160">
        <f>SUM(E8:E31)</f>
        <v>195</v>
      </c>
      <c r="F32" s="160">
        <f>195-E32</f>
        <v>0</v>
      </c>
      <c r="G32" s="159">
        <f>+D32/E32</f>
        <v>0</v>
      </c>
      <c r="H32" s="604">
        <f>SUM(H8:H31)</f>
        <v>0</v>
      </c>
      <c r="I32" s="160">
        <f>SUM(I8:I31)</f>
        <v>114</v>
      </c>
      <c r="J32" s="160">
        <f>113-I32</f>
        <v>-1</v>
      </c>
      <c r="K32" s="159">
        <f>+H32/I32</f>
        <v>0</v>
      </c>
      <c r="L32" s="604">
        <f>SUM(L8:L31)</f>
        <v>0</v>
      </c>
      <c r="M32" s="160">
        <f>SUM(M8:M31)</f>
        <v>81</v>
      </c>
      <c r="N32" s="160">
        <f>82-M32</f>
        <v>1</v>
      </c>
      <c r="O32" s="161">
        <f>+L32/M32</f>
        <v>0</v>
      </c>
    </row>
    <row r="33" spans="2:19" ht="18.75" customHeight="1">
      <c r="B33" s="72"/>
      <c r="C33" s="72"/>
      <c r="D33" s="73"/>
      <c r="E33" s="74"/>
      <c r="F33" s="74"/>
      <c r="G33" s="75"/>
      <c r="H33" s="73"/>
      <c r="I33" s="74"/>
      <c r="J33" s="74"/>
      <c r="K33" s="75"/>
      <c r="L33" s="73"/>
      <c r="M33" s="73"/>
      <c r="N33" s="73"/>
      <c r="O33" s="76"/>
      <c r="P33" s="73"/>
      <c r="Q33" s="74"/>
      <c r="R33" s="74"/>
      <c r="S33" s="76"/>
    </row>
    <row r="34" spans="2:20" s="52" customFormat="1" ht="18.75" customHeight="1" hidden="1" thickBot="1">
      <c r="B34" s="748" t="s">
        <v>489</v>
      </c>
      <c r="C34" s="749"/>
      <c r="D34" s="752" t="s">
        <v>471</v>
      </c>
      <c r="E34" s="753"/>
      <c r="F34" s="753"/>
      <c r="G34" s="754"/>
      <c r="L34" s="77"/>
      <c r="M34" s="77"/>
      <c r="N34" s="77"/>
      <c r="O34" s="78"/>
      <c r="P34" s="77"/>
      <c r="S34" s="79"/>
      <c r="T34" s="51"/>
    </row>
    <row r="35" spans="2:16" ht="18.75" customHeight="1" hidden="1" thickBot="1">
      <c r="B35" s="750"/>
      <c r="C35" s="751"/>
      <c r="D35" s="80" t="s">
        <v>486</v>
      </c>
      <c r="E35" s="81" t="s">
        <v>487</v>
      </c>
      <c r="F35" s="81"/>
      <c r="G35" s="82" t="s">
        <v>488</v>
      </c>
      <c r="L35" s="83"/>
      <c r="M35" s="83"/>
      <c r="N35" s="83"/>
      <c r="P35" s="83"/>
    </row>
    <row r="36" spans="2:7" ht="18.75" customHeight="1" hidden="1">
      <c r="B36" s="66" t="s">
        <v>446</v>
      </c>
      <c r="C36" s="84" t="s">
        <v>474</v>
      </c>
      <c r="D36" s="85" t="e">
        <f>#REF!</f>
        <v>#REF!</v>
      </c>
      <c r="E36" s="86" t="e">
        <f>#REF!</f>
        <v>#REF!</v>
      </c>
      <c r="F36" s="152"/>
      <c r="G36" s="87" t="e">
        <f>#REF!</f>
        <v>#REF!</v>
      </c>
    </row>
    <row r="37" spans="2:7" ht="18.75" customHeight="1" hidden="1">
      <c r="B37" s="54" t="s">
        <v>447</v>
      </c>
      <c r="C37" s="88" t="s">
        <v>475</v>
      </c>
      <c r="D37" s="89" t="e">
        <f>#REF!</f>
        <v>#REF!</v>
      </c>
      <c r="E37" s="86" t="e">
        <f>#REF!</f>
        <v>#REF!</v>
      </c>
      <c r="F37" s="152"/>
      <c r="G37" s="87" t="e">
        <f>#REF!</f>
        <v>#REF!</v>
      </c>
    </row>
    <row r="38" spans="2:7" ht="18.75" customHeight="1" hidden="1">
      <c r="B38" s="54" t="s">
        <v>448</v>
      </c>
      <c r="C38" s="88" t="s">
        <v>476</v>
      </c>
      <c r="D38" s="89" t="e">
        <f>+REFERENTIEL!#REF!</f>
        <v>#REF!</v>
      </c>
      <c r="E38" s="86" t="e">
        <f>#REF!</f>
        <v>#REF!</v>
      </c>
      <c r="F38" s="152"/>
      <c r="G38" s="87" t="e">
        <f>#REF!</f>
        <v>#REF!</v>
      </c>
    </row>
    <row r="39" spans="2:7" ht="18.75" customHeight="1" hidden="1">
      <c r="B39" s="54" t="s">
        <v>449</v>
      </c>
      <c r="C39" s="88" t="s">
        <v>477</v>
      </c>
      <c r="D39" s="89" t="e">
        <f>+REFERENTIEL!#REF!</f>
        <v>#REF!</v>
      </c>
      <c r="E39" s="86" t="e">
        <f>#REF!</f>
        <v>#REF!</v>
      </c>
      <c r="F39" s="152"/>
      <c r="G39" s="87" t="e">
        <f>#REF!</f>
        <v>#REF!</v>
      </c>
    </row>
    <row r="40" spans="2:7" ht="18.75" customHeight="1" hidden="1">
      <c r="B40" s="54" t="s">
        <v>450</v>
      </c>
      <c r="C40" s="88" t="s">
        <v>478</v>
      </c>
      <c r="D40" s="89">
        <f>+REFERENTIEL!$W$150</f>
        <v>0</v>
      </c>
      <c r="E40" s="86" t="e">
        <f>#REF!</f>
        <v>#REF!</v>
      </c>
      <c r="F40" s="152"/>
      <c r="G40" s="87" t="e">
        <f>#REF!</f>
        <v>#REF!</v>
      </c>
    </row>
    <row r="41" spans="2:7" ht="18.75" customHeight="1" hidden="1">
      <c r="B41" s="90" t="s">
        <v>451</v>
      </c>
      <c r="C41" s="88" t="s">
        <v>479</v>
      </c>
      <c r="D41" s="89" t="e">
        <f>+REFERENTIEL!#REF!</f>
        <v>#REF!</v>
      </c>
      <c r="E41" s="86" t="e">
        <f>#REF!</f>
        <v>#REF!</v>
      </c>
      <c r="F41" s="152"/>
      <c r="G41" s="87" t="e">
        <f>#REF!</f>
        <v>#REF!</v>
      </c>
    </row>
    <row r="42" spans="2:7" ht="18.75" customHeight="1" hidden="1">
      <c r="B42" s="90" t="s">
        <v>496</v>
      </c>
      <c r="C42" s="88" t="s">
        <v>481</v>
      </c>
      <c r="D42" s="89" t="e">
        <f>+REFERENTIEL!#REF!</f>
        <v>#REF!</v>
      </c>
      <c r="E42" s="86" t="e">
        <f>#REF!</f>
        <v>#REF!</v>
      </c>
      <c r="F42" s="152"/>
      <c r="G42" s="87" t="e">
        <f>#REF!</f>
        <v>#REF!</v>
      </c>
    </row>
    <row r="43" spans="2:7" ht="18.75" customHeight="1" hidden="1">
      <c r="B43" s="90" t="s">
        <v>497</v>
      </c>
      <c r="C43" s="88" t="s">
        <v>482</v>
      </c>
      <c r="D43" s="89">
        <f>+REFERENTIEL!$W$207</f>
        <v>0</v>
      </c>
      <c r="E43" s="86" t="e">
        <f>#REF!</f>
        <v>#REF!</v>
      </c>
      <c r="F43" s="152"/>
      <c r="G43" s="87" t="e">
        <f>#REF!</f>
        <v>#REF!</v>
      </c>
    </row>
    <row r="44" spans="2:7" ht="18.75" customHeight="1" hidden="1">
      <c r="B44" s="90" t="s">
        <v>453</v>
      </c>
      <c r="C44" s="88" t="s">
        <v>483</v>
      </c>
      <c r="D44" s="91" t="e">
        <f>#REF!</f>
        <v>#REF!</v>
      </c>
      <c r="E44" s="86" t="e">
        <f>#REF!</f>
        <v>#REF!</v>
      </c>
      <c r="F44" s="152"/>
      <c r="G44" s="87" t="e">
        <f>#REF!</f>
        <v>#REF!</v>
      </c>
    </row>
    <row r="45" spans="2:7" ht="18.75" customHeight="1" hidden="1" thickBot="1">
      <c r="B45" s="92" t="s">
        <v>454</v>
      </c>
      <c r="C45" s="93" t="s">
        <v>484</v>
      </c>
      <c r="D45" s="94" t="e">
        <f>+#REF!</f>
        <v>#REF!</v>
      </c>
      <c r="E45" s="86" t="e">
        <f>#REF!</f>
        <v>#REF!</v>
      </c>
      <c r="F45" s="152"/>
      <c r="G45" s="87" t="e">
        <f>#REF!</f>
        <v>#REF!</v>
      </c>
    </row>
    <row r="46" spans="2:7" ht="18.75" customHeight="1" hidden="1" thickBot="1">
      <c r="B46" s="755" t="s">
        <v>473</v>
      </c>
      <c r="C46" s="756"/>
      <c r="D46" s="95" t="e">
        <f>SUM(D36:D45)</f>
        <v>#REF!</v>
      </c>
      <c r="E46" s="96" t="e">
        <f>SUM(E36:E45)</f>
        <v>#REF!</v>
      </c>
      <c r="F46" s="96"/>
      <c r="G46" s="97" t="e">
        <f>+D46/E46</f>
        <v>#REF!</v>
      </c>
    </row>
    <row r="47" ht="18.75" customHeight="1" hidden="1" thickBot="1"/>
    <row r="48" spans="2:20" s="52" customFormat="1" ht="18.75" customHeight="1" hidden="1" thickBot="1">
      <c r="B48" s="748" t="s">
        <v>489</v>
      </c>
      <c r="C48" s="749"/>
      <c r="D48" s="752" t="s">
        <v>472</v>
      </c>
      <c r="E48" s="753"/>
      <c r="F48" s="753"/>
      <c r="G48" s="754"/>
      <c r="O48" s="79"/>
      <c r="S48" s="79"/>
      <c r="T48" s="51"/>
    </row>
    <row r="49" spans="2:7" ht="18.75" customHeight="1" hidden="1" thickBot="1">
      <c r="B49" s="750"/>
      <c r="C49" s="751"/>
      <c r="D49" s="80" t="s">
        <v>486</v>
      </c>
      <c r="E49" s="81" t="s">
        <v>487</v>
      </c>
      <c r="F49" s="81"/>
      <c r="G49" s="82" t="s">
        <v>488</v>
      </c>
    </row>
    <row r="50" spans="2:7" ht="18.75" customHeight="1" hidden="1" thickBot="1">
      <c r="B50" s="66" t="s">
        <v>446</v>
      </c>
      <c r="C50" s="84" t="s">
        <v>474</v>
      </c>
      <c r="D50" s="85">
        <f>L12</f>
        <v>0</v>
      </c>
      <c r="E50" s="86">
        <f aca="true" t="shared" si="3" ref="E50:E55">M12</f>
        <v>10</v>
      </c>
      <c r="F50" s="152"/>
      <c r="G50" s="87">
        <f aca="true" t="shared" si="4" ref="G50:G55">O12</f>
        <v>0</v>
      </c>
    </row>
    <row r="51" spans="2:7" ht="18.75" customHeight="1" hidden="1">
      <c r="B51" s="54" t="s">
        <v>447</v>
      </c>
      <c r="C51" s="88" t="s">
        <v>475</v>
      </c>
      <c r="D51" s="85">
        <f>L13</f>
        <v>0</v>
      </c>
      <c r="E51" s="86">
        <f t="shared" si="3"/>
        <v>17</v>
      </c>
      <c r="F51" s="152"/>
      <c r="G51" s="87">
        <f t="shared" si="4"/>
        <v>0</v>
      </c>
    </row>
    <row r="52" spans="2:7" ht="18.75" customHeight="1" hidden="1">
      <c r="B52" s="54" t="s">
        <v>448</v>
      </c>
      <c r="C52" s="88" t="s">
        <v>476</v>
      </c>
      <c r="D52" s="89" t="e">
        <f>+REFERENTIEL!#REF!</f>
        <v>#REF!</v>
      </c>
      <c r="E52" s="86">
        <f t="shared" si="3"/>
        <v>7</v>
      </c>
      <c r="F52" s="152"/>
      <c r="G52" s="87">
        <f t="shared" si="4"/>
        <v>0</v>
      </c>
    </row>
    <row r="53" spans="2:7" ht="18.75" customHeight="1" hidden="1">
      <c r="B53" s="54" t="s">
        <v>449</v>
      </c>
      <c r="C53" s="88" t="s">
        <v>477</v>
      </c>
      <c r="D53" s="89" t="e">
        <f>+REFERENTIEL!#REF!</f>
        <v>#REF!</v>
      </c>
      <c r="E53" s="86">
        <f t="shared" si="3"/>
        <v>4</v>
      </c>
      <c r="F53" s="152"/>
      <c r="G53" s="87">
        <f t="shared" si="4"/>
        <v>0</v>
      </c>
    </row>
    <row r="54" spans="2:7" ht="18.75" customHeight="1" hidden="1">
      <c r="B54" s="54" t="s">
        <v>450</v>
      </c>
      <c r="C54" s="88" t="s">
        <v>478</v>
      </c>
      <c r="D54" s="89">
        <f>+REFERENTIEL!$X$150</f>
        <v>39</v>
      </c>
      <c r="E54" s="86">
        <f t="shared" si="3"/>
        <v>9</v>
      </c>
      <c r="F54" s="152"/>
      <c r="G54" s="87">
        <f t="shared" si="4"/>
        <v>0</v>
      </c>
    </row>
    <row r="55" spans="2:7" ht="18.75" customHeight="1" hidden="1">
      <c r="B55" s="90" t="s">
        <v>451</v>
      </c>
      <c r="C55" s="88" t="s">
        <v>479</v>
      </c>
      <c r="D55" s="89" t="e">
        <f>+REFERENTIEL!#REF!</f>
        <v>#REF!</v>
      </c>
      <c r="E55" s="86">
        <f t="shared" si="3"/>
        <v>0</v>
      </c>
      <c r="F55" s="152"/>
      <c r="G55" s="87">
        <f t="shared" si="4"/>
        <v>0</v>
      </c>
    </row>
    <row r="56" spans="2:7" ht="18.75" customHeight="1" hidden="1">
      <c r="B56" s="90" t="s">
        <v>452</v>
      </c>
      <c r="C56" s="88" t="s">
        <v>480</v>
      </c>
      <c r="D56" s="89">
        <f>L19</f>
        <v>0</v>
      </c>
      <c r="E56" s="86">
        <f>M19</f>
        <v>8</v>
      </c>
      <c r="F56" s="152"/>
      <c r="G56" s="87">
        <f>O19</f>
        <v>0</v>
      </c>
    </row>
    <row r="57" spans="2:7" ht="18.75" customHeight="1" hidden="1">
      <c r="B57" s="90" t="s">
        <v>496</v>
      </c>
      <c r="C57" s="88" t="s">
        <v>481</v>
      </c>
      <c r="D57" s="89" t="e">
        <f>+REFERENTIEL!#REF!</f>
        <v>#REF!</v>
      </c>
      <c r="E57" s="86">
        <f>M20</f>
        <v>5</v>
      </c>
      <c r="F57" s="152"/>
      <c r="G57" s="87">
        <f>O20</f>
        <v>0</v>
      </c>
    </row>
    <row r="58" spans="2:7" ht="18.75" customHeight="1" hidden="1">
      <c r="B58" s="90" t="s">
        <v>453</v>
      </c>
      <c r="C58" s="88" t="s">
        <v>483</v>
      </c>
      <c r="D58" s="89">
        <f>+REFERENTIEL!$X$247</f>
      </c>
      <c r="E58" s="86">
        <f>M29</f>
        <v>1</v>
      </c>
      <c r="F58" s="152"/>
      <c r="G58" s="87">
        <f>O29</f>
        <v>0</v>
      </c>
    </row>
    <row r="59" spans="2:7" ht="18.75" customHeight="1" hidden="1" thickBot="1">
      <c r="B59" s="92" t="s">
        <v>454</v>
      </c>
      <c r="C59" s="93" t="s">
        <v>484</v>
      </c>
      <c r="D59" s="94">
        <f>+L31</f>
        <v>0</v>
      </c>
      <c r="E59" s="86">
        <f>M31</f>
        <v>2</v>
      </c>
      <c r="F59" s="152"/>
      <c r="G59" s="87">
        <f>O31</f>
        <v>0</v>
      </c>
    </row>
    <row r="60" spans="2:7" ht="18.75" customHeight="1" hidden="1" thickBot="1">
      <c r="B60" s="755" t="s">
        <v>473</v>
      </c>
      <c r="C60" s="756"/>
      <c r="D60" s="95" t="e">
        <f>SUM(D50:D59)</f>
        <v>#REF!</v>
      </c>
      <c r="E60" s="98">
        <f>SUM(E50:E59)</f>
        <v>63</v>
      </c>
      <c r="F60" s="98"/>
      <c r="G60" s="97" t="e">
        <f>+D60/E60</f>
        <v>#REF!</v>
      </c>
    </row>
    <row r="61" ht="18.75" customHeight="1" hidden="1"/>
    <row r="62" ht="18.75" customHeight="1" outlineLevel="1"/>
    <row r="63" ht="18.75" customHeight="1" outlineLevel="1"/>
    <row r="64" ht="18.75" customHeight="1" outlineLevel="1"/>
    <row r="65" ht="18.75" customHeight="1" outlineLevel="1"/>
    <row r="66" ht="18.75" customHeight="1" outlineLevel="1"/>
    <row r="67" ht="18.75" customHeight="1" outlineLevel="1"/>
    <row r="68" ht="18.75" customHeight="1" outlineLevel="1"/>
    <row r="69" ht="18.75" customHeight="1" outlineLevel="1"/>
    <row r="70" ht="18.75" customHeight="1" outlineLevel="1"/>
    <row r="71" ht="18.75" customHeight="1" outlineLevel="1"/>
    <row r="72" ht="18.75" customHeight="1" outlineLevel="1"/>
    <row r="73" ht="18.75" customHeight="1" outlineLevel="1"/>
    <row r="74" ht="18.75" customHeight="1" outlineLevel="1"/>
    <row r="75" ht="18.75" customHeight="1" outlineLevel="1"/>
    <row r="76" ht="18.75" customHeight="1" outlineLevel="1"/>
    <row r="77" ht="18.75" customHeight="1" outlineLevel="1"/>
    <row r="78" ht="18.75" customHeight="1" outlineLevel="1"/>
    <row r="79" ht="18.75" customHeight="1" outlineLevel="1"/>
    <row r="80" ht="18.75" customHeight="1" outlineLevel="1"/>
    <row r="81" ht="18.75" customHeight="1" outlineLevel="1"/>
    <row r="82" ht="18.75" customHeight="1" outlineLevel="1"/>
    <row r="83" ht="18.75" customHeight="1" outlineLevel="1"/>
    <row r="84" ht="18.75" customHeight="1" outlineLevel="1" thickBot="1">
      <c r="C84" s="145" t="s">
        <v>189</v>
      </c>
    </row>
    <row r="85" spans="3:19" ht="18.75" customHeight="1" outlineLevel="1">
      <c r="C85" s="631" t="s">
        <v>342</v>
      </c>
      <c r="D85" s="632">
        <f>G8</f>
        <v>0</v>
      </c>
      <c r="G85" s="51"/>
      <c r="H85" s="83"/>
      <c r="O85" s="51"/>
      <c r="S85" s="51"/>
    </row>
    <row r="86" spans="3:19" ht="18.75" customHeight="1" outlineLevel="1">
      <c r="C86" s="595" t="s">
        <v>341</v>
      </c>
      <c r="D86" s="633">
        <f>G9</f>
        <v>0</v>
      </c>
      <c r="G86" s="51"/>
      <c r="H86" s="83"/>
      <c r="O86" s="51"/>
      <c r="S86" s="51"/>
    </row>
    <row r="87" spans="3:19" ht="18.75" customHeight="1" outlineLevel="1">
      <c r="C87" s="595" t="s">
        <v>343</v>
      </c>
      <c r="D87" s="633">
        <f>G10</f>
        <v>0</v>
      </c>
      <c r="G87" s="51"/>
      <c r="H87" s="83"/>
      <c r="O87" s="51"/>
      <c r="S87" s="51"/>
    </row>
    <row r="88" spans="3:19" ht="18.75" customHeight="1" outlineLevel="1">
      <c r="C88" s="595" t="s">
        <v>550</v>
      </c>
      <c r="D88" s="633">
        <f>G12</f>
        <v>0</v>
      </c>
      <c r="G88" s="51"/>
      <c r="H88" s="83"/>
      <c r="O88" s="51"/>
      <c r="S88" s="51"/>
    </row>
    <row r="89" spans="3:19" ht="18.75" customHeight="1" outlineLevel="1">
      <c r="C89" s="595" t="s">
        <v>346</v>
      </c>
      <c r="D89" s="633">
        <f>G13</f>
        <v>0</v>
      </c>
      <c r="G89" s="51"/>
      <c r="H89" s="83"/>
      <c r="O89" s="51"/>
      <c r="S89" s="51"/>
    </row>
    <row r="90" spans="3:19" ht="18.75" customHeight="1" outlineLevel="1">
      <c r="C90" s="595" t="s">
        <v>348</v>
      </c>
      <c r="D90" s="633">
        <f>G14</f>
        <v>0</v>
      </c>
      <c r="G90" s="51"/>
      <c r="H90" s="83"/>
      <c r="O90" s="51"/>
      <c r="S90" s="51"/>
    </row>
    <row r="91" spans="3:19" ht="18.75" customHeight="1" outlineLevel="1">
      <c r="C91" s="595" t="s">
        <v>347</v>
      </c>
      <c r="D91" s="633">
        <f>G15</f>
        <v>0</v>
      </c>
      <c r="G91" s="51"/>
      <c r="H91" s="83"/>
      <c r="O91" s="51"/>
      <c r="S91" s="51"/>
    </row>
    <row r="92" spans="3:19" ht="18.75" customHeight="1" outlineLevel="1">
      <c r="C92" s="595" t="s">
        <v>349</v>
      </c>
      <c r="D92" s="633">
        <f>G16</f>
        <v>0</v>
      </c>
      <c r="G92" s="51"/>
      <c r="H92" s="83"/>
      <c r="O92" s="51"/>
      <c r="S92" s="51"/>
    </row>
    <row r="93" spans="3:19" ht="18.75" customHeight="1" outlineLevel="1">
      <c r="C93" s="595" t="s">
        <v>351</v>
      </c>
      <c r="D93" s="633">
        <f aca="true" t="shared" si="5" ref="D93:D102">G18</f>
        <v>0</v>
      </c>
      <c r="G93" s="51"/>
      <c r="H93" s="83"/>
      <c r="O93" s="51"/>
      <c r="S93" s="51"/>
    </row>
    <row r="94" spans="3:19" ht="18.75" customHeight="1" outlineLevel="1">
      <c r="C94" s="595" t="s">
        <v>352</v>
      </c>
      <c r="D94" s="633">
        <f t="shared" si="5"/>
        <v>0</v>
      </c>
      <c r="G94" s="51"/>
      <c r="H94" s="83"/>
      <c r="O94" s="51"/>
      <c r="S94" s="51"/>
    </row>
    <row r="95" spans="3:19" ht="18.75" customHeight="1" outlineLevel="1">
      <c r="C95" s="595" t="s">
        <v>353</v>
      </c>
      <c r="D95" s="633">
        <f t="shared" si="5"/>
        <v>0</v>
      </c>
      <c r="G95" s="51"/>
      <c r="H95" s="83"/>
      <c r="O95" s="51"/>
      <c r="S95" s="51"/>
    </row>
    <row r="96" spans="3:19" ht="18.75" customHeight="1" outlineLevel="1">
      <c r="C96" s="595" t="s">
        <v>354</v>
      </c>
      <c r="D96" s="633">
        <f t="shared" si="5"/>
        <v>0</v>
      </c>
      <c r="G96" s="51"/>
      <c r="H96" s="83"/>
      <c r="O96" s="51"/>
      <c r="S96" s="51"/>
    </row>
    <row r="97" spans="3:19" ht="18.75" customHeight="1" outlineLevel="1">
      <c r="C97" s="595" t="s">
        <v>355</v>
      </c>
      <c r="D97" s="633">
        <f t="shared" si="5"/>
        <v>0</v>
      </c>
      <c r="G97" s="51"/>
      <c r="H97" s="83"/>
      <c r="O97" s="51"/>
      <c r="S97" s="51"/>
    </row>
    <row r="98" spans="3:19" ht="18.75" customHeight="1" outlineLevel="1">
      <c r="C98" s="595" t="s">
        <v>357</v>
      </c>
      <c r="D98" s="633">
        <f t="shared" si="5"/>
        <v>0</v>
      </c>
      <c r="G98" s="51"/>
      <c r="H98" s="83"/>
      <c r="O98" s="51"/>
      <c r="S98" s="51"/>
    </row>
    <row r="99" spans="3:19" ht="18.75" customHeight="1" outlineLevel="1">
      <c r="C99" s="595" t="s">
        <v>363</v>
      </c>
      <c r="D99" s="633">
        <f t="shared" si="5"/>
        <v>0</v>
      </c>
      <c r="G99" s="51"/>
      <c r="H99" s="83"/>
      <c r="O99" s="51"/>
      <c r="S99" s="51"/>
    </row>
    <row r="100" spans="3:19" ht="18.75" customHeight="1" outlineLevel="1">
      <c r="C100" s="595" t="s">
        <v>362</v>
      </c>
      <c r="D100" s="633">
        <f t="shared" si="5"/>
        <v>0</v>
      </c>
      <c r="G100" s="51"/>
      <c r="H100" s="83"/>
      <c r="O100" s="51"/>
      <c r="S100" s="51"/>
    </row>
    <row r="101" spans="3:19" ht="18.75" customHeight="1" outlineLevel="1">
      <c r="C101" s="595" t="s">
        <v>361</v>
      </c>
      <c r="D101" s="633">
        <f t="shared" si="5"/>
        <v>0</v>
      </c>
      <c r="G101" s="51"/>
      <c r="H101" s="83"/>
      <c r="O101" s="51"/>
      <c r="S101" s="51"/>
    </row>
    <row r="102" spans="3:19" ht="18.75" customHeight="1" outlineLevel="1">
      <c r="C102" s="595" t="s">
        <v>364</v>
      </c>
      <c r="D102" s="633">
        <f t="shared" si="5"/>
        <v>0</v>
      </c>
      <c r="G102" s="51"/>
      <c r="H102" s="83"/>
      <c r="O102" s="51"/>
      <c r="S102" s="51"/>
    </row>
    <row r="103" spans="3:19" ht="18.75" customHeight="1" outlineLevel="1">
      <c r="C103" s="599" t="s">
        <v>147</v>
      </c>
      <c r="D103" s="633">
        <f>G29</f>
        <v>0</v>
      </c>
      <c r="G103" s="51"/>
      <c r="H103" s="83"/>
      <c r="O103" s="51"/>
      <c r="S103" s="51"/>
    </row>
    <row r="104" spans="3:19" ht="18.75" customHeight="1" outlineLevel="1">
      <c r="C104" s="600" t="s">
        <v>150</v>
      </c>
      <c r="D104" s="633">
        <f>G30</f>
        <v>0</v>
      </c>
      <c r="G104" s="51"/>
      <c r="H104" s="83"/>
      <c r="O104" s="51"/>
      <c r="S104" s="51"/>
    </row>
    <row r="105" spans="3:19" ht="18.75" customHeight="1" outlineLevel="1" thickBot="1">
      <c r="C105" s="605" t="s">
        <v>151</v>
      </c>
      <c r="D105" s="634">
        <f>G31</f>
        <v>0</v>
      </c>
      <c r="G105" s="51"/>
      <c r="H105" s="83"/>
      <c r="O105" s="51"/>
      <c r="S105" s="51"/>
    </row>
    <row r="106" ht="18.75" customHeight="1" outlineLevel="1"/>
    <row r="107" ht="18.75" customHeight="1" outlineLevel="1" thickBot="1">
      <c r="C107" s="145" t="s">
        <v>470</v>
      </c>
    </row>
    <row r="108" spans="3:19" ht="18.75" customHeight="1" outlineLevel="1">
      <c r="C108" s="631" t="s">
        <v>342</v>
      </c>
      <c r="D108" s="632">
        <f>K8</f>
        <v>0</v>
      </c>
      <c r="E108" s="632"/>
      <c r="G108" s="51"/>
      <c r="H108" s="83"/>
      <c r="O108" s="51"/>
      <c r="S108" s="51"/>
    </row>
    <row r="109" spans="3:19" ht="18.75" customHeight="1" outlineLevel="1">
      <c r="C109" s="595" t="s">
        <v>341</v>
      </c>
      <c r="D109" s="633">
        <f>K9</f>
        <v>0</v>
      </c>
      <c r="E109" s="633"/>
      <c r="G109" s="51"/>
      <c r="H109" s="83"/>
      <c r="O109" s="51"/>
      <c r="S109" s="51"/>
    </row>
    <row r="110" spans="3:19" ht="18.75" customHeight="1" outlineLevel="1">
      <c r="C110" s="595" t="s">
        <v>343</v>
      </c>
      <c r="D110" s="633">
        <f>K10</f>
        <v>0</v>
      </c>
      <c r="E110" s="633"/>
      <c r="G110" s="51"/>
      <c r="H110" s="83"/>
      <c r="O110" s="51"/>
      <c r="S110" s="51"/>
    </row>
    <row r="111" spans="3:19" ht="18.75" customHeight="1" outlineLevel="1">
      <c r="C111" s="595" t="s">
        <v>550</v>
      </c>
      <c r="D111" s="633">
        <f>K12</f>
        <v>0</v>
      </c>
      <c r="E111" s="633">
        <f>O12</f>
        <v>0</v>
      </c>
      <c r="G111" s="51"/>
      <c r="H111" s="83"/>
      <c r="O111" s="51"/>
      <c r="S111" s="51"/>
    </row>
    <row r="112" spans="3:19" ht="18.75" customHeight="1" outlineLevel="1">
      <c r="C112" s="595" t="s">
        <v>346</v>
      </c>
      <c r="D112" s="633">
        <f>K13</f>
        <v>0</v>
      </c>
      <c r="E112" s="633">
        <f>O13</f>
        <v>0</v>
      </c>
      <c r="G112" s="51"/>
      <c r="H112" s="83"/>
      <c r="O112" s="51"/>
      <c r="S112" s="51"/>
    </row>
    <row r="113" spans="3:19" ht="18.75" customHeight="1" outlineLevel="1">
      <c r="C113" s="595" t="s">
        <v>348</v>
      </c>
      <c r="D113" s="633">
        <f>K14</f>
        <v>0</v>
      </c>
      <c r="E113" s="633">
        <f>O14</f>
        <v>0</v>
      </c>
      <c r="G113" s="51"/>
      <c r="H113" s="83"/>
      <c r="O113" s="51"/>
      <c r="S113" s="51"/>
    </row>
    <row r="114" spans="3:19" ht="18.75" customHeight="1" outlineLevel="1">
      <c r="C114" s="595" t="s">
        <v>347</v>
      </c>
      <c r="D114" s="633">
        <f>K15</f>
        <v>0</v>
      </c>
      <c r="E114" s="633">
        <f>O15</f>
        <v>0</v>
      </c>
      <c r="G114" s="51"/>
      <c r="H114" s="83"/>
      <c r="O114" s="51"/>
      <c r="S114" s="51"/>
    </row>
    <row r="115" spans="3:19" ht="18.75" customHeight="1" outlineLevel="1">
      <c r="C115" s="595" t="s">
        <v>349</v>
      </c>
      <c r="D115" s="633">
        <f>K16</f>
        <v>0</v>
      </c>
      <c r="E115" s="633">
        <f>O16</f>
        <v>0</v>
      </c>
      <c r="G115" s="51"/>
      <c r="H115" s="83"/>
      <c r="O115" s="51"/>
      <c r="S115" s="51"/>
    </row>
    <row r="116" spans="3:19" ht="18.75" customHeight="1" outlineLevel="1">
      <c r="C116" s="595" t="s">
        <v>351</v>
      </c>
      <c r="D116" s="633">
        <f aca="true" t="shared" si="6" ref="D116:D125">K18</f>
        <v>0</v>
      </c>
      <c r="E116" s="633">
        <f aca="true" t="shared" si="7" ref="E116:E121">O18</f>
        <v>0</v>
      </c>
      <c r="G116" s="51"/>
      <c r="H116" s="83"/>
      <c r="O116" s="51"/>
      <c r="S116" s="51"/>
    </row>
    <row r="117" spans="3:19" ht="18.75" customHeight="1" outlineLevel="1">
      <c r="C117" s="595" t="s">
        <v>352</v>
      </c>
      <c r="D117" s="633">
        <f t="shared" si="6"/>
        <v>0</v>
      </c>
      <c r="E117" s="633">
        <f t="shared" si="7"/>
        <v>0</v>
      </c>
      <c r="G117" s="51"/>
      <c r="H117" s="83"/>
      <c r="O117" s="51"/>
      <c r="S117" s="51"/>
    </row>
    <row r="118" spans="3:19" ht="18.75" customHeight="1" outlineLevel="1">
      <c r="C118" s="595" t="s">
        <v>353</v>
      </c>
      <c r="D118" s="633">
        <f t="shared" si="6"/>
        <v>0</v>
      </c>
      <c r="E118" s="633">
        <f t="shared" si="7"/>
        <v>0</v>
      </c>
      <c r="G118" s="51"/>
      <c r="H118" s="83"/>
      <c r="O118" s="51"/>
      <c r="S118" s="51"/>
    </row>
    <row r="119" spans="3:19" ht="18.75" customHeight="1" outlineLevel="1">
      <c r="C119" s="595" t="s">
        <v>354</v>
      </c>
      <c r="D119" s="633">
        <f t="shared" si="6"/>
        <v>0</v>
      </c>
      <c r="E119" s="633">
        <f t="shared" si="7"/>
        <v>0</v>
      </c>
      <c r="G119" s="51"/>
      <c r="H119" s="83"/>
      <c r="O119" s="51"/>
      <c r="S119" s="51"/>
    </row>
    <row r="120" spans="3:19" ht="18.75" customHeight="1" outlineLevel="1">
      <c r="C120" s="595" t="s">
        <v>355</v>
      </c>
      <c r="D120" s="633">
        <f t="shared" si="6"/>
        <v>0</v>
      </c>
      <c r="E120" s="633">
        <f t="shared" si="7"/>
        <v>0</v>
      </c>
      <c r="G120" s="51"/>
      <c r="H120" s="83"/>
      <c r="O120" s="51"/>
      <c r="S120" s="51"/>
    </row>
    <row r="121" spans="3:19" ht="18.75" customHeight="1" outlineLevel="1">
      <c r="C121" s="595" t="s">
        <v>357</v>
      </c>
      <c r="D121" s="633">
        <f t="shared" si="6"/>
        <v>0</v>
      </c>
      <c r="E121" s="633">
        <f t="shared" si="7"/>
        <v>0</v>
      </c>
      <c r="G121" s="51"/>
      <c r="H121" s="83"/>
      <c r="O121" s="51"/>
      <c r="S121" s="51"/>
    </row>
    <row r="122" spans="3:19" ht="18.75" customHeight="1" outlineLevel="1">
      <c r="C122" s="595" t="s">
        <v>363</v>
      </c>
      <c r="D122" s="633">
        <f t="shared" si="6"/>
        <v>0</v>
      </c>
      <c r="E122" s="633"/>
      <c r="G122" s="51"/>
      <c r="H122" s="83"/>
      <c r="O122" s="51"/>
      <c r="S122" s="51"/>
    </row>
    <row r="123" spans="3:19" ht="18.75" customHeight="1" outlineLevel="1">
      <c r="C123" s="595" t="s">
        <v>362</v>
      </c>
      <c r="D123" s="633">
        <f t="shared" si="6"/>
        <v>0</v>
      </c>
      <c r="E123" s="633"/>
      <c r="G123" s="51"/>
      <c r="H123" s="83"/>
      <c r="O123" s="51"/>
      <c r="S123" s="51"/>
    </row>
    <row r="124" spans="3:19" ht="18.75" customHeight="1" outlineLevel="1">
      <c r="C124" s="595" t="s">
        <v>361</v>
      </c>
      <c r="D124" s="633">
        <f t="shared" si="6"/>
        <v>0</v>
      </c>
      <c r="E124" s="633">
        <f>O26</f>
        <v>0</v>
      </c>
      <c r="G124" s="51"/>
      <c r="H124" s="83"/>
      <c r="O124" s="51"/>
      <c r="S124" s="51"/>
    </row>
    <row r="125" spans="3:19" ht="18.75" customHeight="1" outlineLevel="1">
      <c r="C125" s="595" t="s">
        <v>364</v>
      </c>
      <c r="D125" s="633">
        <f t="shared" si="6"/>
        <v>0</v>
      </c>
      <c r="E125" s="633"/>
      <c r="G125" s="51"/>
      <c r="H125" s="83"/>
      <c r="O125" s="51"/>
      <c r="S125" s="51"/>
    </row>
    <row r="126" spans="3:19" ht="18.75" customHeight="1" outlineLevel="1">
      <c r="C126" s="599" t="s">
        <v>147</v>
      </c>
      <c r="D126" s="633">
        <f>K29</f>
        <v>0</v>
      </c>
      <c r="E126" s="633">
        <f>O29</f>
        <v>0</v>
      </c>
      <c r="G126" s="51"/>
      <c r="H126" s="83"/>
      <c r="O126" s="51"/>
      <c r="S126" s="51"/>
    </row>
    <row r="127" spans="3:19" ht="18.75" customHeight="1" outlineLevel="1">
      <c r="C127" s="600" t="s">
        <v>150</v>
      </c>
      <c r="D127" s="633">
        <f>K30</f>
        <v>0</v>
      </c>
      <c r="E127" s="633"/>
      <c r="G127" s="51"/>
      <c r="H127" s="83"/>
      <c r="O127" s="51"/>
      <c r="S127" s="51"/>
    </row>
    <row r="128" spans="3:19" ht="18.75" customHeight="1" outlineLevel="1" thickBot="1">
      <c r="C128" s="605" t="s">
        <v>151</v>
      </c>
      <c r="D128" s="634">
        <f>K31</f>
        <v>0</v>
      </c>
      <c r="E128" s="634">
        <f>O31</f>
        <v>0</v>
      </c>
      <c r="G128" s="51"/>
      <c r="H128" s="83"/>
      <c r="O128" s="51"/>
      <c r="S128" s="51"/>
    </row>
    <row r="129" spans="7:19" ht="18.75" customHeight="1" outlineLevel="1">
      <c r="G129" s="51"/>
      <c r="H129" s="83"/>
      <c r="O129" s="51"/>
      <c r="S129" s="51"/>
    </row>
    <row r="130" spans="7:19" ht="18.75" customHeight="1" outlineLevel="1">
      <c r="G130" s="51"/>
      <c r="H130" s="83"/>
      <c r="O130" s="51"/>
      <c r="S130" s="51"/>
    </row>
    <row r="131" spans="3:19" ht="18.75" customHeight="1" outlineLevel="1" thickBot="1">
      <c r="C131" s="145" t="s">
        <v>168</v>
      </c>
      <c r="G131" s="51"/>
      <c r="H131" s="83"/>
      <c r="O131" s="51"/>
      <c r="S131" s="51"/>
    </row>
    <row r="132" spans="3:19" ht="18.75" customHeight="1" outlineLevel="1">
      <c r="C132" s="631" t="s">
        <v>550</v>
      </c>
      <c r="D132" s="632">
        <f>O12</f>
        <v>0</v>
      </c>
      <c r="G132" s="51"/>
      <c r="H132" s="83"/>
      <c r="O132" s="51"/>
      <c r="S132" s="51"/>
    </row>
    <row r="133" spans="3:19" ht="18.75" customHeight="1" outlineLevel="1">
      <c r="C133" s="595" t="s">
        <v>346</v>
      </c>
      <c r="D133" s="633">
        <f>O13</f>
        <v>0</v>
      </c>
      <c r="G133" s="51"/>
      <c r="H133" s="83"/>
      <c r="O133" s="51"/>
      <c r="S133" s="51"/>
    </row>
    <row r="134" spans="3:19" ht="18.75" customHeight="1" outlineLevel="1">
      <c r="C134" s="595" t="s">
        <v>348</v>
      </c>
      <c r="D134" s="633">
        <f>O14</f>
        <v>0</v>
      </c>
      <c r="G134" s="51"/>
      <c r="H134" s="83"/>
      <c r="O134" s="51"/>
      <c r="S134" s="51"/>
    </row>
    <row r="135" spans="3:19" ht="18.75" customHeight="1" outlineLevel="1">
      <c r="C135" s="595" t="s">
        <v>347</v>
      </c>
      <c r="D135" s="633">
        <f>O15</f>
        <v>0</v>
      </c>
      <c r="G135" s="51"/>
      <c r="H135" s="83"/>
      <c r="O135" s="51"/>
      <c r="S135" s="51"/>
    </row>
    <row r="136" spans="3:19" ht="18.75" customHeight="1" outlineLevel="1">
      <c r="C136" s="595" t="s">
        <v>349</v>
      </c>
      <c r="D136" s="633">
        <f>O16</f>
        <v>0</v>
      </c>
      <c r="G136" s="51"/>
      <c r="H136" s="83"/>
      <c r="O136" s="51"/>
      <c r="S136" s="51"/>
    </row>
    <row r="137" spans="3:19" ht="18.75" customHeight="1" outlineLevel="1">
      <c r="C137" s="595" t="s">
        <v>351</v>
      </c>
      <c r="D137" s="633">
        <f aca="true" t="shared" si="8" ref="D137:D142">O18</f>
        <v>0</v>
      </c>
      <c r="G137" s="51"/>
      <c r="H137" s="83"/>
      <c r="O137" s="51"/>
      <c r="S137" s="51"/>
    </row>
    <row r="138" spans="3:19" ht="18.75" customHeight="1" outlineLevel="1">
      <c r="C138" s="595" t="s">
        <v>352</v>
      </c>
      <c r="D138" s="633">
        <f t="shared" si="8"/>
        <v>0</v>
      </c>
      <c r="G138" s="51"/>
      <c r="H138" s="83"/>
      <c r="O138" s="51"/>
      <c r="S138" s="51"/>
    </row>
    <row r="139" spans="3:19" ht="18.75" customHeight="1" outlineLevel="1">
      <c r="C139" s="595" t="s">
        <v>353</v>
      </c>
      <c r="D139" s="633">
        <f t="shared" si="8"/>
        <v>0</v>
      </c>
      <c r="G139" s="51"/>
      <c r="H139" s="83"/>
      <c r="O139" s="51"/>
      <c r="S139" s="51"/>
    </row>
    <row r="140" spans="3:19" ht="18.75" customHeight="1" outlineLevel="1">
      <c r="C140" s="595" t="s">
        <v>354</v>
      </c>
      <c r="D140" s="633">
        <f t="shared" si="8"/>
        <v>0</v>
      </c>
      <c r="G140" s="51"/>
      <c r="H140" s="83"/>
      <c r="O140" s="51"/>
      <c r="S140" s="51"/>
    </row>
    <row r="141" spans="3:19" ht="18.75" customHeight="1" outlineLevel="1">
      <c r="C141" s="595" t="s">
        <v>355</v>
      </c>
      <c r="D141" s="633">
        <f t="shared" si="8"/>
        <v>0</v>
      </c>
      <c r="G141" s="51"/>
      <c r="H141" s="83"/>
      <c r="O141" s="51"/>
      <c r="S141" s="51"/>
    </row>
    <row r="142" spans="3:19" ht="18.75" customHeight="1" outlineLevel="1">
      <c r="C142" s="595" t="s">
        <v>357</v>
      </c>
      <c r="D142" s="633">
        <f t="shared" si="8"/>
        <v>0</v>
      </c>
      <c r="G142" s="51"/>
      <c r="H142" s="83"/>
      <c r="O142" s="51"/>
      <c r="S142" s="51"/>
    </row>
    <row r="143" spans="3:19" ht="18.75" customHeight="1" outlineLevel="1">
      <c r="C143" s="595" t="s">
        <v>361</v>
      </c>
      <c r="D143" s="633">
        <f>O26</f>
        <v>0</v>
      </c>
      <c r="G143" s="51"/>
      <c r="H143" s="83"/>
      <c r="O143" s="51"/>
      <c r="S143" s="51"/>
    </row>
    <row r="144" spans="3:19" ht="25.5" outlineLevel="1">
      <c r="C144" s="599" t="s">
        <v>147</v>
      </c>
      <c r="D144" s="633">
        <f>O29</f>
        <v>0</v>
      </c>
      <c r="G144" s="51"/>
      <c r="H144" s="83"/>
      <c r="O144" s="51"/>
      <c r="S144" s="51"/>
    </row>
    <row r="145" spans="3:19" ht="18.75" customHeight="1" outlineLevel="1" thickBot="1">
      <c r="C145" s="605" t="s">
        <v>151</v>
      </c>
      <c r="D145" s="634">
        <f>O31</f>
        <v>0</v>
      </c>
      <c r="G145" s="51"/>
      <c r="H145" s="83"/>
      <c r="O145" s="51"/>
      <c r="S145" s="51"/>
    </row>
    <row r="146" ht="18.75" customHeight="1" outlineLevel="1"/>
  </sheetData>
  <sheetProtection password="F5FA" sheet="1" objects="1" scenarios="1"/>
  <mergeCells count="22">
    <mergeCell ref="E5:F5"/>
    <mergeCell ref="G5:G6"/>
    <mergeCell ref="D5:D6"/>
    <mergeCell ref="B4:C6"/>
    <mergeCell ref="D4:G4"/>
    <mergeCell ref="B32:C32"/>
    <mergeCell ref="B34:C35"/>
    <mergeCell ref="D34:G34"/>
    <mergeCell ref="B60:C60"/>
    <mergeCell ref="B46:C46"/>
    <mergeCell ref="B48:C49"/>
    <mergeCell ref="D48:G48"/>
    <mergeCell ref="H5:H6"/>
    <mergeCell ref="G1:M1"/>
    <mergeCell ref="K5:K6"/>
    <mergeCell ref="M5:N5"/>
    <mergeCell ref="H4:K4"/>
    <mergeCell ref="L4:O4"/>
    <mergeCell ref="L5:L6"/>
    <mergeCell ref="O5:O6"/>
    <mergeCell ref="I5:J5"/>
    <mergeCell ref="B2:H2"/>
  </mergeCells>
  <printOptions horizontalCentered="1"/>
  <pageMargins left="0.787401575" right="0.787401575" top="0.984251969" bottom="0.984251969" header="0.4921259845" footer="0.4921259845"/>
  <pageSetup cellComments="asDisplayed" firstPageNumber="1" useFirstPageNumber="1" fitToHeight="0" horizontalDpi="600" verticalDpi="600" orientation="landscape" paperSize="9" scale="56" r:id="rId1"/>
  <headerFooter alignWithMargins="0">
    <oddFooter>&amp;LRéférentiel VERONIQUE
Version Février 2011&amp;RPage &amp;P/&amp;N</oddFooter>
  </headerFooter>
</worksheet>
</file>

<file path=xl/worksheets/sheet8.xml><?xml version="1.0" encoding="utf-8"?>
<worksheet xmlns="http://schemas.openxmlformats.org/spreadsheetml/2006/main" xmlns:r="http://schemas.openxmlformats.org/officeDocument/2006/relationships">
  <dimension ref="A1:IV123"/>
  <sheetViews>
    <sheetView workbookViewId="0" topLeftCell="A1">
      <selection activeCell="A14" sqref="A14"/>
    </sheetView>
  </sheetViews>
  <sheetFormatPr defaultColWidth="11.421875" defaultRowHeight="12.75"/>
  <cols>
    <col min="1" max="1" width="107.8515625" style="0" customWidth="1"/>
  </cols>
  <sheetData>
    <row r="1" ht="21.75" thickBot="1" thickTop="1">
      <c r="A1" s="47" t="s">
        <v>205</v>
      </c>
    </row>
    <row r="2" ht="55.5" customHeight="1" thickTop="1"/>
    <row r="3" ht="12.75">
      <c r="A3" t="s">
        <v>206</v>
      </c>
    </row>
    <row r="4" ht="12.75">
      <c r="A4" s="48" t="s">
        <v>207</v>
      </c>
    </row>
    <row r="5" ht="25.5">
      <c r="A5" s="37" t="s">
        <v>286</v>
      </c>
    </row>
    <row r="6" ht="12.75">
      <c r="A6" t="s">
        <v>208</v>
      </c>
    </row>
    <row r="7" ht="12.75">
      <c r="A7" s="48" t="s">
        <v>209</v>
      </c>
    </row>
    <row r="8" ht="12.75">
      <c r="A8" s="48" t="s">
        <v>210</v>
      </c>
    </row>
    <row r="10" ht="12.75">
      <c r="A10" t="s">
        <v>211</v>
      </c>
    </row>
    <row r="12" ht="12.75">
      <c r="A12" s="49" t="s">
        <v>212</v>
      </c>
    </row>
    <row r="13" ht="12.75">
      <c r="A13" t="s">
        <v>226</v>
      </c>
    </row>
    <row r="14" ht="12.75">
      <c r="A14" t="s">
        <v>227</v>
      </c>
    </row>
    <row r="15" ht="12.75">
      <c r="A15" t="s">
        <v>228</v>
      </c>
    </row>
    <row r="16" ht="12.75">
      <c r="A16" t="s">
        <v>229</v>
      </c>
    </row>
    <row r="17" ht="12.75">
      <c r="A17" t="s">
        <v>230</v>
      </c>
    </row>
    <row r="19" ht="12.75">
      <c r="A19" s="49" t="s">
        <v>213</v>
      </c>
    </row>
    <row r="20" ht="12.75">
      <c r="A20" t="s">
        <v>231</v>
      </c>
    </row>
    <row r="21" ht="12.75">
      <c r="A21" t="s">
        <v>232</v>
      </c>
    </row>
    <row r="22" ht="12.75">
      <c r="A22" t="s">
        <v>233</v>
      </c>
    </row>
    <row r="23" ht="12.75">
      <c r="A23" t="s">
        <v>234</v>
      </c>
    </row>
    <row r="25" ht="12.75">
      <c r="A25" s="49" t="s">
        <v>214</v>
      </c>
    </row>
    <row r="26" ht="12.75">
      <c r="A26" t="s">
        <v>235</v>
      </c>
    </row>
    <row r="27" ht="12.75">
      <c r="A27" t="s">
        <v>236</v>
      </c>
    </row>
    <row r="28" ht="12.75">
      <c r="A28" t="s">
        <v>237</v>
      </c>
    </row>
    <row r="29" ht="12.75">
      <c r="A29" t="s">
        <v>238</v>
      </c>
    </row>
    <row r="31" ht="12.75">
      <c r="A31" s="49" t="s">
        <v>215</v>
      </c>
    </row>
    <row r="32" ht="12.75">
      <c r="A32" t="s">
        <v>239</v>
      </c>
    </row>
    <row r="33" ht="12.75">
      <c r="A33" t="s">
        <v>240</v>
      </c>
    </row>
    <row r="34" ht="12.75">
      <c r="A34" t="s">
        <v>241</v>
      </c>
    </row>
    <row r="35" ht="12.75">
      <c r="A35" t="s">
        <v>242</v>
      </c>
    </row>
    <row r="37" ht="12.75">
      <c r="A37" s="49" t="s">
        <v>216</v>
      </c>
    </row>
    <row r="38" ht="12.75">
      <c r="A38" t="s">
        <v>244</v>
      </c>
    </row>
    <row r="39" ht="12.75">
      <c r="A39" t="s">
        <v>245</v>
      </c>
    </row>
    <row r="40" ht="12.75">
      <c r="A40" t="s">
        <v>246</v>
      </c>
    </row>
    <row r="41" ht="12.75">
      <c r="A41" t="s">
        <v>247</v>
      </c>
    </row>
    <row r="43" ht="12.75">
      <c r="A43" s="49" t="s">
        <v>217</v>
      </c>
    </row>
    <row r="44" ht="12.75">
      <c r="A44" t="s">
        <v>248</v>
      </c>
    </row>
    <row r="45" ht="12.75">
      <c r="A45" t="s">
        <v>249</v>
      </c>
    </row>
    <row r="46" ht="12.75">
      <c r="A46" t="s">
        <v>250</v>
      </c>
    </row>
    <row r="47" ht="12.75">
      <c r="A47" t="s">
        <v>251</v>
      </c>
    </row>
    <row r="48" ht="12.75">
      <c r="A48" t="s">
        <v>252</v>
      </c>
    </row>
    <row r="49" ht="12.75">
      <c r="A49" t="s">
        <v>253</v>
      </c>
    </row>
    <row r="51" ht="12.75">
      <c r="A51" s="49" t="s">
        <v>218</v>
      </c>
    </row>
    <row r="52" ht="12.75">
      <c r="A52" t="s">
        <v>254</v>
      </c>
    </row>
    <row r="53" ht="12.75">
      <c r="A53" t="s">
        <v>255</v>
      </c>
    </row>
    <row r="54" ht="12.75">
      <c r="A54" t="s">
        <v>256</v>
      </c>
    </row>
    <row r="56" ht="12.75">
      <c r="A56" s="49" t="s">
        <v>219</v>
      </c>
    </row>
    <row r="57" ht="12.75">
      <c r="A57" t="s">
        <v>257</v>
      </c>
    </row>
    <row r="58" ht="12.75">
      <c r="A58" t="s">
        <v>258</v>
      </c>
    </row>
    <row r="59" ht="12.75">
      <c r="A59" t="s">
        <v>259</v>
      </c>
    </row>
    <row r="61" ht="12.75">
      <c r="A61" s="49" t="s">
        <v>222</v>
      </c>
    </row>
    <row r="62" ht="12.75">
      <c r="A62" t="s">
        <v>260</v>
      </c>
    </row>
    <row r="63" ht="12.75">
      <c r="A63" t="s">
        <v>261</v>
      </c>
    </row>
    <row r="65" s="49" customFormat="1" ht="12.75">
      <c r="A65" s="49" t="s">
        <v>223</v>
      </c>
    </row>
    <row r="66" s="49" customFormat="1" ht="12.75"/>
    <row r="67" s="49" customFormat="1" ht="12.75">
      <c r="A67" s="49" t="s">
        <v>224</v>
      </c>
    </row>
    <row r="68" s="49" customFormat="1" ht="12.75"/>
    <row r="69" s="49" customFormat="1" ht="12.75">
      <c r="A69" s="49" t="s">
        <v>225</v>
      </c>
    </row>
    <row r="73" ht="13.5" thickBot="1"/>
    <row r="74" ht="21.75" thickBot="1" thickTop="1">
      <c r="A74" s="50" t="s">
        <v>262</v>
      </c>
    </row>
    <row r="75" ht="48" customHeight="1" thickTop="1"/>
    <row r="76" ht="12.75">
      <c r="A76" t="s">
        <v>290</v>
      </c>
    </row>
    <row r="77" ht="12.75">
      <c r="A77" t="s">
        <v>291</v>
      </c>
    </row>
    <row r="79" ht="12.75">
      <c r="A79" s="49" t="s">
        <v>263</v>
      </c>
    </row>
    <row r="81" ht="12.75">
      <c r="A81" s="49" t="s">
        <v>264</v>
      </c>
    </row>
    <row r="82" s="20" customFormat="1" ht="25.5">
      <c r="A82" s="20" t="s">
        <v>304</v>
      </c>
    </row>
    <row r="83" s="20" customFormat="1" ht="12.75">
      <c r="A83" s="20" t="s">
        <v>269</v>
      </c>
    </row>
    <row r="84" s="20" customFormat="1" ht="12.75"/>
    <row r="85" s="20" customFormat="1" ht="12.75">
      <c r="A85" s="45" t="s">
        <v>265</v>
      </c>
    </row>
    <row r="86" s="20" customFormat="1" ht="12.75">
      <c r="A86" s="20" t="s">
        <v>294</v>
      </c>
    </row>
    <row r="87" s="20" customFormat="1" ht="12.75">
      <c r="A87" s="20" t="s">
        <v>270</v>
      </c>
    </row>
    <row r="88" s="20" customFormat="1" ht="24.75" customHeight="1">
      <c r="A88" s="20" t="s">
        <v>292</v>
      </c>
    </row>
    <row r="89" spans="1:256" s="20" customFormat="1" ht="15" customHeight="1">
      <c r="A89" t="s">
        <v>293</v>
      </c>
      <c r="B89" s="48" t="s">
        <v>289</v>
      </c>
      <c r="C89" s="48" t="s">
        <v>289</v>
      </c>
      <c r="D89" s="48" t="s">
        <v>289</v>
      </c>
      <c r="E89" s="48" t="s">
        <v>289</v>
      </c>
      <c r="F89" s="48" t="s">
        <v>289</v>
      </c>
      <c r="G89" s="48" t="s">
        <v>289</v>
      </c>
      <c r="H89" s="48" t="s">
        <v>289</v>
      </c>
      <c r="I89" s="48" t="s">
        <v>289</v>
      </c>
      <c r="J89" s="48" t="s">
        <v>289</v>
      </c>
      <c r="K89" s="48" t="s">
        <v>289</v>
      </c>
      <c r="L89" s="48" t="s">
        <v>289</v>
      </c>
      <c r="M89" s="48" t="s">
        <v>289</v>
      </c>
      <c r="N89" s="48" t="s">
        <v>289</v>
      </c>
      <c r="O89" s="48" t="s">
        <v>289</v>
      </c>
      <c r="P89" s="48" t="s">
        <v>289</v>
      </c>
      <c r="Q89" s="48" t="s">
        <v>289</v>
      </c>
      <c r="R89" s="48" t="s">
        <v>289</v>
      </c>
      <c r="S89" s="48" t="s">
        <v>289</v>
      </c>
      <c r="T89" s="48" t="s">
        <v>289</v>
      </c>
      <c r="U89" s="48" t="s">
        <v>289</v>
      </c>
      <c r="V89" s="48" t="s">
        <v>289</v>
      </c>
      <c r="W89" s="48" t="s">
        <v>289</v>
      </c>
      <c r="X89" s="48" t="s">
        <v>289</v>
      </c>
      <c r="Y89" s="48" t="s">
        <v>289</v>
      </c>
      <c r="Z89" s="48" t="s">
        <v>289</v>
      </c>
      <c r="AA89" s="48" t="s">
        <v>289</v>
      </c>
      <c r="AB89" s="48" t="s">
        <v>289</v>
      </c>
      <c r="AC89" s="48" t="s">
        <v>289</v>
      </c>
      <c r="AD89" s="48" t="s">
        <v>289</v>
      </c>
      <c r="AE89" s="48" t="s">
        <v>289</v>
      </c>
      <c r="AF89" s="48" t="s">
        <v>289</v>
      </c>
      <c r="AG89" s="48" t="s">
        <v>289</v>
      </c>
      <c r="AH89" s="48" t="s">
        <v>289</v>
      </c>
      <c r="AI89" s="48" t="s">
        <v>289</v>
      </c>
      <c r="AJ89" s="48" t="s">
        <v>289</v>
      </c>
      <c r="AK89" s="48" t="s">
        <v>289</v>
      </c>
      <c r="AL89" s="48" t="s">
        <v>289</v>
      </c>
      <c r="AM89" s="48" t="s">
        <v>289</v>
      </c>
      <c r="AN89" s="48" t="s">
        <v>289</v>
      </c>
      <c r="AO89" s="48" t="s">
        <v>289</v>
      </c>
      <c r="AP89" s="48" t="s">
        <v>289</v>
      </c>
      <c r="AQ89" s="48" t="s">
        <v>289</v>
      </c>
      <c r="AR89" s="48" t="s">
        <v>289</v>
      </c>
      <c r="AS89" s="48" t="s">
        <v>289</v>
      </c>
      <c r="AT89" s="48" t="s">
        <v>289</v>
      </c>
      <c r="AU89" s="48" t="s">
        <v>289</v>
      </c>
      <c r="AV89" s="48" t="s">
        <v>289</v>
      </c>
      <c r="AW89" s="48" t="s">
        <v>289</v>
      </c>
      <c r="AX89" s="48" t="s">
        <v>289</v>
      </c>
      <c r="AY89" s="48" t="s">
        <v>289</v>
      </c>
      <c r="AZ89" s="48" t="s">
        <v>289</v>
      </c>
      <c r="BA89" s="48" t="s">
        <v>289</v>
      </c>
      <c r="BB89" s="48" t="s">
        <v>289</v>
      </c>
      <c r="BC89" s="48" t="s">
        <v>289</v>
      </c>
      <c r="BD89" s="48" t="s">
        <v>289</v>
      </c>
      <c r="BE89" s="48" t="s">
        <v>289</v>
      </c>
      <c r="BF89" s="48" t="s">
        <v>289</v>
      </c>
      <c r="BG89" s="48" t="s">
        <v>289</v>
      </c>
      <c r="BH89" s="48" t="s">
        <v>289</v>
      </c>
      <c r="BI89" s="48" t="s">
        <v>289</v>
      </c>
      <c r="BJ89" s="48" t="s">
        <v>289</v>
      </c>
      <c r="BK89" s="48" t="s">
        <v>289</v>
      </c>
      <c r="BL89" s="48" t="s">
        <v>289</v>
      </c>
      <c r="BM89" s="48" t="s">
        <v>289</v>
      </c>
      <c r="BN89" s="48" t="s">
        <v>289</v>
      </c>
      <c r="BO89" s="48" t="s">
        <v>289</v>
      </c>
      <c r="BP89" s="48" t="s">
        <v>289</v>
      </c>
      <c r="BQ89" s="48" t="s">
        <v>289</v>
      </c>
      <c r="BR89" s="48" t="s">
        <v>289</v>
      </c>
      <c r="BS89" s="48" t="s">
        <v>289</v>
      </c>
      <c r="BT89" s="48" t="s">
        <v>289</v>
      </c>
      <c r="BU89" s="48" t="s">
        <v>289</v>
      </c>
      <c r="BV89" s="48" t="s">
        <v>289</v>
      </c>
      <c r="BW89" s="48" t="s">
        <v>289</v>
      </c>
      <c r="BX89" s="48" t="s">
        <v>289</v>
      </c>
      <c r="BY89" s="48" t="s">
        <v>289</v>
      </c>
      <c r="BZ89" s="48" t="s">
        <v>289</v>
      </c>
      <c r="CA89" s="48" t="s">
        <v>289</v>
      </c>
      <c r="CB89" s="48" t="s">
        <v>289</v>
      </c>
      <c r="CC89" s="48" t="s">
        <v>289</v>
      </c>
      <c r="CD89" s="48" t="s">
        <v>289</v>
      </c>
      <c r="CE89" s="48" t="s">
        <v>289</v>
      </c>
      <c r="CF89" s="48" t="s">
        <v>289</v>
      </c>
      <c r="CG89" s="48" t="s">
        <v>289</v>
      </c>
      <c r="CH89" s="48" t="s">
        <v>289</v>
      </c>
      <c r="CI89" s="48" t="s">
        <v>289</v>
      </c>
      <c r="CJ89" s="48" t="s">
        <v>289</v>
      </c>
      <c r="CK89" s="48" t="s">
        <v>289</v>
      </c>
      <c r="CL89" s="48" t="s">
        <v>289</v>
      </c>
      <c r="CM89" s="48" t="s">
        <v>289</v>
      </c>
      <c r="CN89" s="48" t="s">
        <v>289</v>
      </c>
      <c r="CO89" s="48" t="s">
        <v>289</v>
      </c>
      <c r="CP89" s="48" t="s">
        <v>289</v>
      </c>
      <c r="CQ89" s="48" t="s">
        <v>289</v>
      </c>
      <c r="CR89" s="48" t="s">
        <v>289</v>
      </c>
      <c r="CS89" s="48" t="s">
        <v>289</v>
      </c>
      <c r="CT89" s="48" t="s">
        <v>289</v>
      </c>
      <c r="CU89" s="48" t="s">
        <v>289</v>
      </c>
      <c r="CV89" s="48" t="s">
        <v>289</v>
      </c>
      <c r="CW89" s="48" t="s">
        <v>289</v>
      </c>
      <c r="CX89" s="48" t="s">
        <v>289</v>
      </c>
      <c r="CY89" s="48" t="s">
        <v>289</v>
      </c>
      <c r="CZ89" s="48" t="s">
        <v>289</v>
      </c>
      <c r="DA89" s="48" t="s">
        <v>289</v>
      </c>
      <c r="DB89" s="48" t="s">
        <v>289</v>
      </c>
      <c r="DC89" s="48" t="s">
        <v>289</v>
      </c>
      <c r="DD89" s="48" t="s">
        <v>289</v>
      </c>
      <c r="DE89" s="48" t="s">
        <v>289</v>
      </c>
      <c r="DF89" s="48" t="s">
        <v>289</v>
      </c>
      <c r="DG89" s="48" t="s">
        <v>289</v>
      </c>
      <c r="DH89" s="48" t="s">
        <v>289</v>
      </c>
      <c r="DI89" s="48" t="s">
        <v>289</v>
      </c>
      <c r="DJ89" s="48" t="s">
        <v>289</v>
      </c>
      <c r="DK89" s="48" t="s">
        <v>289</v>
      </c>
      <c r="DL89" s="48" t="s">
        <v>289</v>
      </c>
      <c r="DM89" s="48" t="s">
        <v>289</v>
      </c>
      <c r="DN89" s="48" t="s">
        <v>289</v>
      </c>
      <c r="DO89" s="48" t="s">
        <v>289</v>
      </c>
      <c r="DP89" s="48" t="s">
        <v>289</v>
      </c>
      <c r="DQ89" s="48" t="s">
        <v>289</v>
      </c>
      <c r="DR89" s="48" t="s">
        <v>289</v>
      </c>
      <c r="DS89" s="48" t="s">
        <v>289</v>
      </c>
      <c r="DT89" s="48" t="s">
        <v>289</v>
      </c>
      <c r="DU89" s="48" t="s">
        <v>289</v>
      </c>
      <c r="DV89" s="48" t="s">
        <v>289</v>
      </c>
      <c r="DW89" s="48" t="s">
        <v>289</v>
      </c>
      <c r="DX89" s="48" t="s">
        <v>289</v>
      </c>
      <c r="DY89" s="48" t="s">
        <v>289</v>
      </c>
      <c r="DZ89" s="48" t="s">
        <v>289</v>
      </c>
      <c r="EA89" s="48" t="s">
        <v>289</v>
      </c>
      <c r="EB89" s="48" t="s">
        <v>289</v>
      </c>
      <c r="EC89" s="48" t="s">
        <v>289</v>
      </c>
      <c r="ED89" s="48" t="s">
        <v>289</v>
      </c>
      <c r="EE89" s="48" t="s">
        <v>289</v>
      </c>
      <c r="EF89" s="48" t="s">
        <v>289</v>
      </c>
      <c r="EG89" s="48" t="s">
        <v>289</v>
      </c>
      <c r="EH89" s="48" t="s">
        <v>289</v>
      </c>
      <c r="EI89" s="48" t="s">
        <v>289</v>
      </c>
      <c r="EJ89" s="48" t="s">
        <v>289</v>
      </c>
      <c r="EK89" s="48" t="s">
        <v>289</v>
      </c>
      <c r="EL89" s="48" t="s">
        <v>289</v>
      </c>
      <c r="EM89" s="48" t="s">
        <v>289</v>
      </c>
      <c r="EN89" s="48" t="s">
        <v>289</v>
      </c>
      <c r="EO89" s="48" t="s">
        <v>289</v>
      </c>
      <c r="EP89" s="48" t="s">
        <v>289</v>
      </c>
      <c r="EQ89" s="48" t="s">
        <v>289</v>
      </c>
      <c r="ER89" s="48" t="s">
        <v>289</v>
      </c>
      <c r="ES89" s="48" t="s">
        <v>289</v>
      </c>
      <c r="ET89" s="48" t="s">
        <v>289</v>
      </c>
      <c r="EU89" s="48" t="s">
        <v>289</v>
      </c>
      <c r="EV89" s="48" t="s">
        <v>289</v>
      </c>
      <c r="EW89" s="48" t="s">
        <v>289</v>
      </c>
      <c r="EX89" s="48" t="s">
        <v>289</v>
      </c>
      <c r="EY89" s="48" t="s">
        <v>289</v>
      </c>
      <c r="EZ89" s="48" t="s">
        <v>289</v>
      </c>
      <c r="FA89" s="48" t="s">
        <v>289</v>
      </c>
      <c r="FB89" s="48" t="s">
        <v>289</v>
      </c>
      <c r="FC89" s="48" t="s">
        <v>289</v>
      </c>
      <c r="FD89" s="48" t="s">
        <v>289</v>
      </c>
      <c r="FE89" s="48" t="s">
        <v>289</v>
      </c>
      <c r="FF89" s="48" t="s">
        <v>289</v>
      </c>
      <c r="FG89" s="48" t="s">
        <v>289</v>
      </c>
      <c r="FH89" s="48" t="s">
        <v>289</v>
      </c>
      <c r="FI89" s="48" t="s">
        <v>289</v>
      </c>
      <c r="FJ89" s="48" t="s">
        <v>289</v>
      </c>
      <c r="FK89" s="48" t="s">
        <v>289</v>
      </c>
      <c r="FL89" s="48" t="s">
        <v>289</v>
      </c>
      <c r="FM89" s="48" t="s">
        <v>289</v>
      </c>
      <c r="FN89" s="48" t="s">
        <v>289</v>
      </c>
      <c r="FO89" s="48" t="s">
        <v>289</v>
      </c>
      <c r="FP89" s="48" t="s">
        <v>289</v>
      </c>
      <c r="FQ89" s="48" t="s">
        <v>289</v>
      </c>
      <c r="FR89" s="48" t="s">
        <v>289</v>
      </c>
      <c r="FS89" s="48" t="s">
        <v>289</v>
      </c>
      <c r="FT89" s="48" t="s">
        <v>289</v>
      </c>
      <c r="FU89" s="48" t="s">
        <v>289</v>
      </c>
      <c r="FV89" s="48" t="s">
        <v>289</v>
      </c>
      <c r="FW89" s="48" t="s">
        <v>289</v>
      </c>
      <c r="FX89" s="48" t="s">
        <v>289</v>
      </c>
      <c r="FY89" s="48" t="s">
        <v>289</v>
      </c>
      <c r="FZ89" s="48" t="s">
        <v>289</v>
      </c>
      <c r="GA89" s="48" t="s">
        <v>289</v>
      </c>
      <c r="GB89" s="48" t="s">
        <v>289</v>
      </c>
      <c r="GC89" s="48" t="s">
        <v>289</v>
      </c>
      <c r="GD89" s="48" t="s">
        <v>289</v>
      </c>
      <c r="GE89" s="48" t="s">
        <v>289</v>
      </c>
      <c r="GF89" s="48" t="s">
        <v>289</v>
      </c>
      <c r="GG89" s="48" t="s">
        <v>289</v>
      </c>
      <c r="GH89" s="48" t="s">
        <v>289</v>
      </c>
      <c r="GI89" s="48" t="s">
        <v>289</v>
      </c>
      <c r="GJ89" s="48" t="s">
        <v>289</v>
      </c>
      <c r="GK89" s="48" t="s">
        <v>289</v>
      </c>
      <c r="GL89" s="48" t="s">
        <v>289</v>
      </c>
      <c r="GM89" s="48" t="s">
        <v>289</v>
      </c>
      <c r="GN89" s="48" t="s">
        <v>289</v>
      </c>
      <c r="GO89" s="48" t="s">
        <v>289</v>
      </c>
      <c r="GP89" s="48" t="s">
        <v>289</v>
      </c>
      <c r="GQ89" s="48" t="s">
        <v>289</v>
      </c>
      <c r="GR89" s="48" t="s">
        <v>289</v>
      </c>
      <c r="GS89" s="48" t="s">
        <v>289</v>
      </c>
      <c r="GT89" s="48" t="s">
        <v>289</v>
      </c>
      <c r="GU89" s="48" t="s">
        <v>289</v>
      </c>
      <c r="GV89" s="48" t="s">
        <v>289</v>
      </c>
      <c r="GW89" s="48" t="s">
        <v>289</v>
      </c>
      <c r="GX89" s="48" t="s">
        <v>289</v>
      </c>
      <c r="GY89" s="48" t="s">
        <v>289</v>
      </c>
      <c r="GZ89" s="48" t="s">
        <v>289</v>
      </c>
      <c r="HA89" s="48" t="s">
        <v>289</v>
      </c>
      <c r="HB89" s="48" t="s">
        <v>289</v>
      </c>
      <c r="HC89" s="48" t="s">
        <v>289</v>
      </c>
      <c r="HD89" s="48" t="s">
        <v>289</v>
      </c>
      <c r="HE89" s="48" t="s">
        <v>289</v>
      </c>
      <c r="HF89" s="48" t="s">
        <v>289</v>
      </c>
      <c r="HG89" s="48" t="s">
        <v>289</v>
      </c>
      <c r="HH89" s="48" t="s">
        <v>289</v>
      </c>
      <c r="HI89" s="48" t="s">
        <v>289</v>
      </c>
      <c r="HJ89" s="48" t="s">
        <v>289</v>
      </c>
      <c r="HK89" s="48" t="s">
        <v>289</v>
      </c>
      <c r="HL89" s="48" t="s">
        <v>289</v>
      </c>
      <c r="HM89" s="48" t="s">
        <v>289</v>
      </c>
      <c r="HN89" s="48" t="s">
        <v>289</v>
      </c>
      <c r="HO89" s="48" t="s">
        <v>289</v>
      </c>
      <c r="HP89" s="48" t="s">
        <v>289</v>
      </c>
      <c r="HQ89" s="48" t="s">
        <v>289</v>
      </c>
      <c r="HR89" s="48" t="s">
        <v>289</v>
      </c>
      <c r="HS89" s="48" t="s">
        <v>289</v>
      </c>
      <c r="HT89" s="48" t="s">
        <v>289</v>
      </c>
      <c r="HU89" s="48" t="s">
        <v>289</v>
      </c>
      <c r="HV89" s="48" t="s">
        <v>289</v>
      </c>
      <c r="HW89" s="48" t="s">
        <v>289</v>
      </c>
      <c r="HX89" s="48" t="s">
        <v>289</v>
      </c>
      <c r="HY89" s="48" t="s">
        <v>289</v>
      </c>
      <c r="HZ89" s="48" t="s">
        <v>289</v>
      </c>
      <c r="IA89" s="48" t="s">
        <v>289</v>
      </c>
      <c r="IB89" s="48" t="s">
        <v>289</v>
      </c>
      <c r="IC89" s="48" t="s">
        <v>289</v>
      </c>
      <c r="ID89" s="48" t="s">
        <v>289</v>
      </c>
      <c r="IE89" s="48" t="s">
        <v>289</v>
      </c>
      <c r="IF89" s="48" t="s">
        <v>289</v>
      </c>
      <c r="IG89" s="48" t="s">
        <v>289</v>
      </c>
      <c r="IH89" s="48" t="s">
        <v>289</v>
      </c>
      <c r="II89" s="48" t="s">
        <v>289</v>
      </c>
      <c r="IJ89" s="48" t="s">
        <v>289</v>
      </c>
      <c r="IK89" s="48" t="s">
        <v>289</v>
      </c>
      <c r="IL89" s="48" t="s">
        <v>289</v>
      </c>
      <c r="IM89" s="48" t="s">
        <v>289</v>
      </c>
      <c r="IN89" s="48" t="s">
        <v>289</v>
      </c>
      <c r="IO89" s="48" t="s">
        <v>289</v>
      </c>
      <c r="IP89" s="48" t="s">
        <v>289</v>
      </c>
      <c r="IQ89" s="48" t="s">
        <v>289</v>
      </c>
      <c r="IR89" s="48" t="s">
        <v>289</v>
      </c>
      <c r="IS89" s="48" t="s">
        <v>289</v>
      </c>
      <c r="IT89" s="48" t="s">
        <v>289</v>
      </c>
      <c r="IU89" s="48" t="s">
        <v>289</v>
      </c>
      <c r="IV89" s="48" t="s">
        <v>289</v>
      </c>
    </row>
    <row r="90" s="20" customFormat="1" ht="38.25">
      <c r="A90" s="20" t="s">
        <v>310</v>
      </c>
    </row>
    <row r="91" s="20" customFormat="1" ht="12.75"/>
    <row r="92" s="20" customFormat="1" ht="12.75">
      <c r="A92" s="45" t="s">
        <v>266</v>
      </c>
    </row>
    <row r="93" s="20" customFormat="1" ht="12.75">
      <c r="A93" s="20" t="s">
        <v>301</v>
      </c>
    </row>
    <row r="94" s="20" customFormat="1" ht="12.75">
      <c r="A94" s="20" t="s">
        <v>271</v>
      </c>
    </row>
    <row r="95" s="20" customFormat="1" ht="12.75">
      <c r="A95" s="20" t="s">
        <v>295</v>
      </c>
    </row>
    <row r="96" s="20" customFormat="1" ht="12.75">
      <c r="A96" s="20" t="s">
        <v>296</v>
      </c>
    </row>
    <row r="97" s="20" customFormat="1" ht="38.25">
      <c r="A97" s="20" t="s">
        <v>308</v>
      </c>
    </row>
    <row r="98" s="20" customFormat="1" ht="25.5">
      <c r="A98" s="20" t="s">
        <v>302</v>
      </c>
    </row>
    <row r="99" s="20" customFormat="1" ht="12.75">
      <c r="A99" s="20" t="s">
        <v>278</v>
      </c>
    </row>
    <row r="100" s="20" customFormat="1" ht="12.75">
      <c r="A100" s="20" t="s">
        <v>279</v>
      </c>
    </row>
    <row r="101" s="20" customFormat="1" ht="25.5">
      <c r="A101" s="20" t="s">
        <v>303</v>
      </c>
    </row>
    <row r="102" s="20" customFormat="1" ht="12.75">
      <c r="A102" s="20" t="s">
        <v>280</v>
      </c>
    </row>
    <row r="103" s="20" customFormat="1" ht="12.75">
      <c r="A103" s="20" t="s">
        <v>309</v>
      </c>
    </row>
    <row r="104" s="20" customFormat="1" ht="12.75">
      <c r="A104" s="20" t="s">
        <v>297</v>
      </c>
    </row>
    <row r="105" s="20" customFormat="1" ht="12.75">
      <c r="A105" s="20" t="s">
        <v>298</v>
      </c>
    </row>
    <row r="106" s="20" customFormat="1" ht="12.75">
      <c r="A106" s="20" t="s">
        <v>299</v>
      </c>
    </row>
    <row r="107" s="20" customFormat="1" ht="12.75">
      <c r="A107" s="20" t="s">
        <v>300</v>
      </c>
    </row>
    <row r="108" s="20" customFormat="1" ht="12.75">
      <c r="A108" s="20" t="s">
        <v>311</v>
      </c>
    </row>
    <row r="109" s="20" customFormat="1" ht="12.75"/>
    <row r="110" s="20" customFormat="1" ht="12.75">
      <c r="A110" s="45" t="s">
        <v>267</v>
      </c>
    </row>
    <row r="111" s="20" customFormat="1" ht="12.75">
      <c r="A111" s="20" t="s">
        <v>312</v>
      </c>
    </row>
    <row r="112" s="20" customFormat="1" ht="12.75"/>
    <row r="113" s="20" customFormat="1" ht="12.75">
      <c r="A113" s="45" t="s">
        <v>268</v>
      </c>
    </row>
    <row r="114" s="20" customFormat="1" ht="12.75"/>
    <row r="115" s="20" customFormat="1" ht="12.75">
      <c r="A115" s="45" t="s">
        <v>313</v>
      </c>
    </row>
    <row r="116" s="20" customFormat="1" ht="25.5">
      <c r="A116" s="20" t="s">
        <v>314</v>
      </c>
    </row>
    <row r="117" s="20" customFormat="1" ht="12.75"/>
    <row r="118" s="20" customFormat="1" ht="12.75">
      <c r="A118" s="45" t="s">
        <v>305</v>
      </c>
    </row>
    <row r="119" s="20" customFormat="1" ht="12.75">
      <c r="A119" s="45"/>
    </row>
    <row r="120" s="20" customFormat="1" ht="12.75">
      <c r="A120" s="45" t="s">
        <v>306</v>
      </c>
    </row>
    <row r="121" s="20" customFormat="1" ht="12.75">
      <c r="A121" s="45"/>
    </row>
    <row r="122" s="20" customFormat="1" ht="12.75">
      <c r="A122" s="45" t="s">
        <v>307</v>
      </c>
    </row>
    <row r="123" s="20" customFormat="1" ht="25.5">
      <c r="A123" s="20" t="s">
        <v>315</v>
      </c>
    </row>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sheetData>
  <sheetProtection password="F5FA" sheet="1" objects="1" scenarios="1"/>
  <printOptions horizontalCentered="1"/>
  <pageMargins left="0.787401575" right="0.787401575" top="0.984251969" bottom="0.984251969" header="0.4921259845" footer="0.4921259845"/>
  <pageSetup cellComments="asDisplayed" firstPageNumber="29" useFirstPageNumber="1" fitToHeight="0" horizontalDpi="600" verticalDpi="600" orientation="landscape" paperSize="9" scale="56" r:id="rId1"/>
  <headerFooter alignWithMargins="0">
    <oddFooter>&amp;LRéférentiel VERONIQUE
Version Février 2011&amp;RPage &amp;P/&amp;N</oddFooter>
  </headerFooter>
  <rowBreaks count="3" manualBreakCount="3">
    <brk id="36" max="255" man="1"/>
    <brk id="73" max="255" man="1"/>
    <brk id="97" max="255" man="1"/>
  </rowBreaks>
</worksheet>
</file>

<file path=xl/worksheets/sheet9.xml><?xml version="1.0" encoding="utf-8"?>
<worksheet xmlns="http://schemas.openxmlformats.org/spreadsheetml/2006/main" xmlns:r="http://schemas.openxmlformats.org/officeDocument/2006/relationships">
  <dimension ref="A1:H9"/>
  <sheetViews>
    <sheetView workbookViewId="0" topLeftCell="A1">
      <selection activeCell="A1" sqref="A1:H1"/>
    </sheetView>
  </sheetViews>
  <sheetFormatPr defaultColWidth="11.421875" defaultRowHeight="12.75"/>
  <sheetData>
    <row r="1" spans="1:8" ht="21.75" thickBot="1" thickTop="1">
      <c r="A1" s="768" t="s">
        <v>602</v>
      </c>
      <c r="B1" s="769"/>
      <c r="C1" s="769"/>
      <c r="D1" s="769"/>
      <c r="E1" s="769"/>
      <c r="F1" s="769"/>
      <c r="G1" s="769"/>
      <c r="H1" s="770"/>
    </row>
    <row r="2" ht="16.5" thickTop="1">
      <c r="A2" s="645"/>
    </row>
    <row r="3" spans="1:8" ht="48.75" customHeight="1">
      <c r="A3" s="771" t="s">
        <v>603</v>
      </c>
      <c r="B3" s="771"/>
      <c r="C3" s="771"/>
      <c r="D3" s="771"/>
      <c r="E3" s="771"/>
      <c r="F3" s="771"/>
      <c r="G3" s="771"/>
      <c r="H3" s="771"/>
    </row>
    <row r="6" ht="15.75">
      <c r="A6" s="645"/>
    </row>
    <row r="7" ht="15.75">
      <c r="A7" s="645"/>
    </row>
    <row r="8" ht="15.75">
      <c r="A8" s="645"/>
    </row>
    <row r="9" ht="15.75">
      <c r="A9" s="645"/>
    </row>
  </sheetData>
  <sheetProtection password="F5FA" sheet="1" objects="1" scenarios="1"/>
  <mergeCells count="2">
    <mergeCell ref="A1:H1"/>
    <mergeCell ref="A3:H3"/>
  </mergeCells>
  <printOptions/>
  <pageMargins left="0.787401575" right="0.787401575" top="0.984251969" bottom="0.984251969" header="0.4921259845" footer="0.4921259845"/>
  <pageSetup horizontalDpi="600" verticalDpi="600" orientation="portrait" paperSize="9" scale="56" r:id="rId2"/>
  <headerFooter alignWithMargins="0">
    <oddFooter>&amp;LRéférentiel VERONIQUE
Version Février 2011&amp;RPage &amp;P/&amp;N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Conseil Général de la Loire</dc:creator>
  <cp:keywords/>
  <dc:description/>
  <cp:lastModifiedBy>cecile.jules</cp:lastModifiedBy>
  <cp:lastPrinted>2012-01-09T12:27:44Z</cp:lastPrinted>
  <dcterms:created xsi:type="dcterms:W3CDTF">2000-11-21T09:41:46Z</dcterms:created>
  <dcterms:modified xsi:type="dcterms:W3CDTF">2012-08-02T12:52:06Z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